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Summary" sheetId="1" r:id="rId1"/>
    <sheet name="Marginal Costs" sheetId="2" r:id="rId2"/>
    <sheet name="Participation" sheetId="3" r:id="rId3"/>
  </sheets>
  <definedNames>
    <definedName name="\A">'Summary'!#REF!</definedName>
    <definedName name="\B">'Summary'!#REF!</definedName>
    <definedName name="\C">'Summary'!#REF!</definedName>
    <definedName name="\D">'Summary'!#REF!</definedName>
    <definedName name="\E">'Summary'!#REF!</definedName>
    <definedName name="\F">'Summary'!#REF!</definedName>
    <definedName name="\P">'Summary'!$AL$1</definedName>
    <definedName name="A">'Summary'!$AH$137:$AI$137</definedName>
    <definedName name="ART">'Summary'!$C$240:$AJ$295</definedName>
    <definedName name="ASSUME">'Summary'!$C$1:$AJ$55</definedName>
    <definedName name="CALCVAR">'Summary'!$IV$8166</definedName>
    <definedName name="CAPVEC">'Summary'!$C$384</definedName>
    <definedName name="CONTROL">'Summary'!$C$368:$AJ$395</definedName>
    <definedName name="DASH">'Summary'!$AJ$1</definedName>
    <definedName name="LIHEAP">'Summary'!$K$246:$IV$8166</definedName>
    <definedName name="PART">'Summary'!$C$118:$AJ$173</definedName>
    <definedName name="_xlnm.Print_Area" localSheetId="1">'Marginal Costs'!$A$1:$E$20</definedName>
    <definedName name="_xlnm.Print_Area" localSheetId="0">'Summary'!$A$56:$N$117</definedName>
    <definedName name="RIM">'Summary'!$C$175:$AJ$238</definedName>
    <definedName name="SETTINGS">'Summary'!$C$369</definedName>
    <definedName name="SUM">'Summary'!$1:$8166</definedName>
    <definedName name="SUMMARY">'Summary'!$C$57:$AJ$117</definedName>
    <definedName name="UCA">'Summary'!$C$335:$AJ$366</definedName>
    <definedName name="UCP">'Summary'!$C$297:$AJ$333</definedName>
  </definedNames>
  <calcPr fullCalcOnLoad="1"/>
</workbook>
</file>

<file path=xl/sharedStrings.xml><?xml version="1.0" encoding="utf-8"?>
<sst xmlns="http://schemas.openxmlformats.org/spreadsheetml/2006/main" count="1103" uniqueCount="238">
  <si>
    <t>|</t>
  </si>
  <si>
    <t>Program Name:</t>
  </si>
  <si>
    <t>Date of Evaluation:</t>
  </si>
  <si>
    <t>Evaluation Assumptions and Input Data</t>
  </si>
  <si>
    <t>=</t>
  </si>
  <si>
    <t>Primary Fuel Initial Marginal Demand Cost</t>
  </si>
  <si>
    <t>Primary Fuel Initial Consumer Energy Price</t>
  </si>
  <si>
    <t>Primary Fuel Initial Consumer Demand Price</t>
  </si>
  <si>
    <t>Alternate Fuel Initial Marginal Energy Cost</t>
  </si>
  <si>
    <t>Alternate Fuel Initial Marginal Demand Cost</t>
  </si>
  <si>
    <t>Alternate Fuel Initial Consumer Energy Price</t>
  </si>
  <si>
    <t>Alternate Fuel Initial Consumer Demand Price</t>
  </si>
  <si>
    <t>General Inflation Rate</t>
  </si>
  <si>
    <t>Utility Cost of Capital</t>
  </si>
  <si>
    <t>Evaluation Time Frame (Years)</t>
  </si>
  <si>
    <t>Cost of Conservation Measure</t>
  </si>
  <si>
    <t>Annual O&amp;M Cost Differential</t>
  </si>
  <si>
    <t>Change in Energy Usage/Participant</t>
  </si>
  <si>
    <t>Change in Demand Usage/Participant</t>
  </si>
  <si>
    <t>Change in Alternate Energy Usage/Participant</t>
  </si>
  <si>
    <t>Change in Alternate Demand Usage/Participant</t>
  </si>
  <si>
    <t>Initial Utility Incentive</t>
  </si>
  <si>
    <t>Annual Utility Incentive</t>
  </si>
  <si>
    <t>Net to Gross Ratio</t>
  </si>
  <si>
    <t>Per Participant Repayment:</t>
  </si>
  <si>
    <t xml:space="preserve">     Shared savings</t>
  </si>
  <si>
    <t xml:space="preserve">     User charges</t>
  </si>
  <si>
    <t xml:space="preserve">     Loans, etc.</t>
  </si>
  <si>
    <t>Costs and Benefits from Alternative Fuels</t>
  </si>
  <si>
    <t>Summary of Benefit Cost Evaluations</t>
  </si>
  <si>
    <t xml:space="preserve">    Benefits:</t>
  </si>
  <si>
    <t xml:space="preserve">      Bill Reductions, Primary Fuel (AC)</t>
  </si>
  <si>
    <t xml:space="preserve">      Incentives</t>
  </si>
  <si>
    <t xml:space="preserve">      Bill Reductions, Alternate Fuel (AC)</t>
  </si>
  <si>
    <t xml:space="preserve">      Avoided Cost, Alternate Fuel Equipment</t>
  </si>
  <si>
    <t xml:space="preserve">    Total Benefits</t>
  </si>
  <si>
    <t xml:space="preserve">    Costs:</t>
  </si>
  <si>
    <t xml:space="preserve">      Participant Costs</t>
  </si>
  <si>
    <t xml:space="preserve">      Bill Increases, Primary Fuel (AC)</t>
  </si>
  <si>
    <t xml:space="preserve">      Bill Increases, Alternate Fuel (AC)</t>
  </si>
  <si>
    <t xml:space="preserve">    Total Costs</t>
  </si>
  <si>
    <t xml:space="preserve">  Net Benefit</t>
  </si>
  <si>
    <t xml:space="preserve">  Benefit/Cost Ratio</t>
  </si>
  <si>
    <t xml:space="preserve">  MC = Calculation Based on Utility Marginal Cost</t>
  </si>
  <si>
    <t xml:space="preserve">  AC = Calculation Based on Utility Average Cost</t>
  </si>
  <si>
    <t xml:space="preserve">  Benefits:</t>
  </si>
  <si>
    <t xml:space="preserve">    Avoided Cost, Primary Fuel Utility (MC)</t>
  </si>
  <si>
    <t xml:space="preserve">    Avoided Cost, Alternate Fuel Utility (MC)</t>
  </si>
  <si>
    <t xml:space="preserve">  Total Benefits</t>
  </si>
  <si>
    <t xml:space="preserve">  Costs:</t>
  </si>
  <si>
    <t xml:space="preserve">    Incentives</t>
  </si>
  <si>
    <t xml:space="preserve">    Primary Utility Increased Cost (MC)</t>
  </si>
  <si>
    <t xml:space="preserve">    Primary Utility Cost</t>
  </si>
  <si>
    <t xml:space="preserve">    Alternate Utility Increased Cost (MC)</t>
  </si>
  <si>
    <t xml:space="preserve">    Alternate Utility Cost</t>
  </si>
  <si>
    <t xml:space="preserve">  Total Costs</t>
  </si>
  <si>
    <t>Program Impacts:</t>
  </si>
  <si>
    <t xml:space="preserve"> 1) Total Participation</t>
  </si>
  <si>
    <t xml:space="preserve"> 2) Change in Primary Fuel Consumption</t>
  </si>
  <si>
    <t xml:space="preserve">     Energy</t>
  </si>
  <si>
    <t xml:space="preserve">     Demand</t>
  </si>
  <si>
    <t xml:space="preserve"> 3) Change in Alternate Fuel Consumption</t>
  </si>
  <si>
    <t>Participant Benefits:</t>
  </si>
  <si>
    <t xml:space="preserve"> 4) Participant Bill Reduction</t>
  </si>
  <si>
    <t xml:space="preserve">     (for Primary Fuel)</t>
  </si>
  <si>
    <t xml:space="preserve"> 5) Incentive to Participants</t>
  </si>
  <si>
    <t xml:space="preserve">     (for Alternate Fuel)</t>
  </si>
  <si>
    <t xml:space="preserve">     (For Alternative Equipment)</t>
  </si>
  <si>
    <t>Participant Costs:</t>
  </si>
  <si>
    <t xml:space="preserve">     Equipment</t>
  </si>
  <si>
    <t xml:space="preserve">     O &amp; M costs</t>
  </si>
  <si>
    <t xml:space="preserve">   Subtotal - Participant Costs</t>
  </si>
  <si>
    <t>11) Participant Bill Increases</t>
  </si>
  <si>
    <t>13) Benefits - Costs</t>
  </si>
  <si>
    <t>Revenue Recovery:</t>
  </si>
  <si>
    <t xml:space="preserve">       Energy </t>
  </si>
  <si>
    <t xml:space="preserve">       Demand</t>
  </si>
  <si>
    <t>Rate Impact Benefits:</t>
  </si>
  <si>
    <t xml:space="preserve"> 4) Utility Avoided Costs</t>
  </si>
  <si>
    <t xml:space="preserve"> 5) Primary Utility Revenue Gains</t>
  </si>
  <si>
    <t xml:space="preserve">     Increased sales</t>
  </si>
  <si>
    <t xml:space="preserve">    Subtotal</t>
  </si>
  <si>
    <t xml:space="preserve"> 6) Avoided Costs - Alt. Fuel</t>
  </si>
  <si>
    <t xml:space="preserve"> 7) Alternate Utility Revenue Gains</t>
  </si>
  <si>
    <t xml:space="preserve"> 8) Total Benefits</t>
  </si>
  <si>
    <t>Rate Impact Costs:</t>
  </si>
  <si>
    <t xml:space="preserve"> 9)  Primary Utility Increased Costs</t>
  </si>
  <si>
    <t xml:space="preserve">     Alternate Utility Increased Costs</t>
  </si>
  <si>
    <t>10) Utility Revenue Loss</t>
  </si>
  <si>
    <t>11) Utility Costs</t>
  </si>
  <si>
    <t>12) Incentives</t>
  </si>
  <si>
    <t>13) Revenue Loss - Alternate Fuel</t>
  </si>
  <si>
    <t>14) Total Rate Impact Costs</t>
  </si>
  <si>
    <t xml:space="preserve">15) Net Rate Impact </t>
  </si>
  <si>
    <t>16) Net Rate Impact - Alternate Fuel</t>
  </si>
  <si>
    <t xml:space="preserve">17) Total Net Rate Impact </t>
  </si>
  <si>
    <t>18) Estimated Rate Impact Excluding Overhead</t>
  </si>
  <si>
    <t xml:space="preserve">     Direct Program Cost</t>
  </si>
  <si>
    <t xml:space="preserve">     Less: Program Overhead</t>
  </si>
  <si>
    <t xml:space="preserve">     Total Rate Impact (Excluding GRT)</t>
  </si>
  <si>
    <t>All Ratepayer Benefits:</t>
  </si>
  <si>
    <t xml:space="preserve"> 4) Primary Utility Avoided Costs</t>
  </si>
  <si>
    <t xml:space="preserve"> 5) Alternate Utility Avoided Costs</t>
  </si>
  <si>
    <t xml:space="preserve"> 6) Participant Avoided Costs</t>
  </si>
  <si>
    <t xml:space="preserve">      Equipment</t>
  </si>
  <si>
    <t xml:space="preserve">      Energy</t>
  </si>
  <si>
    <t xml:space="preserve">    Subtotal - PAC(af)</t>
  </si>
  <si>
    <t>All Ratepayer Costs:</t>
  </si>
  <si>
    <t xml:space="preserve">     Primary Fuel Utility</t>
  </si>
  <si>
    <t xml:space="preserve">     Alternate Fuel Utility</t>
  </si>
  <si>
    <t>Program Impacts</t>
  </si>
  <si>
    <t xml:space="preserve">         Energy</t>
  </si>
  <si>
    <t xml:space="preserve">         Demand</t>
  </si>
  <si>
    <t>Primary Fuel Utility Benefits:</t>
  </si>
  <si>
    <t xml:space="preserve"> 3) Avoided Costs</t>
  </si>
  <si>
    <t xml:space="preserve"> 4) Sum of Benefits</t>
  </si>
  <si>
    <t>Primary Fuel Utility Costs:</t>
  </si>
  <si>
    <t xml:space="preserve"> 5) Incentive Costs</t>
  </si>
  <si>
    <t xml:space="preserve"> 6) Increase in Utility Costs</t>
  </si>
  <si>
    <t xml:space="preserve"> 7) Utility Overhead Costs</t>
  </si>
  <si>
    <t xml:space="preserve"> 8) Total Costs</t>
  </si>
  <si>
    <t xml:space="preserve"> 9) Benefits - Costs</t>
  </si>
  <si>
    <t>11) Less:  Overhead Cost</t>
  </si>
  <si>
    <t>12) Revised Benefits - Costs</t>
  </si>
  <si>
    <t xml:space="preserve"> 2) Change in Alternate Fuel Consumption</t>
  </si>
  <si>
    <t>Alternate Fuel Utility Benefits:</t>
  </si>
  <si>
    <t>Alternate Fuel Utility Costs:</t>
  </si>
  <si>
    <t xml:space="preserve"> 5) Increase in Utility Costs</t>
  </si>
  <si>
    <t xml:space="preserve"> 6) Total Costs</t>
  </si>
  <si>
    <t xml:space="preserve"> 7) Benefits - Costs</t>
  </si>
  <si>
    <t>Spreadsheet Operation Settings</t>
  </si>
  <si>
    <t>Cost Recovery Option:</t>
  </si>
  <si>
    <t xml:space="preserve">   (1=Expensed, 0=Capitalized)</t>
  </si>
  <si>
    <t>Include Margins in RIM Test?</t>
  </si>
  <si>
    <t>Set RL(af)=0 for ART?</t>
  </si>
  <si>
    <t>Cost Recovery Schedule</t>
  </si>
  <si>
    <t>Active Cost Recovery Vector *</t>
  </si>
  <si>
    <t>"Expensed" Vector</t>
  </si>
  <si>
    <t>"Capitalized" Vector</t>
  </si>
  <si>
    <t>* If year 1 = 1, Cost recovery</t>
  </si>
  <si>
    <t xml:space="preserve">  label = "Expensed", otherwise = "Capitalized"</t>
  </si>
  <si>
    <t xml:space="preserve"> 1=y, 0=n</t>
  </si>
  <si>
    <t xml:space="preserve">  PRIMARY FUEL UTILITY COST TEST</t>
  </si>
  <si>
    <t>Participants Test of Cost Effectiveness</t>
  </si>
  <si>
    <t>Program Control Settings</t>
  </si>
  <si>
    <t xml:space="preserve">  ALTERNATE FUEL UTILITY COST TEST</t>
  </si>
  <si>
    <t xml:space="preserve"> </t>
  </si>
  <si>
    <t xml:space="preserve">     Total</t>
  </si>
  <si>
    <t xml:space="preserve">  Expenditure</t>
  </si>
  <si>
    <t xml:space="preserve">  Net Present</t>
  </si>
  <si>
    <t xml:space="preserve">     Value</t>
  </si>
  <si>
    <t>Rate Impact Measure Test of Cost Effectiveness</t>
  </si>
  <si>
    <t>Escalation Rate</t>
  </si>
  <si>
    <t>Initial Year</t>
  </si>
  <si>
    <t>General Program Evaluation Assumptions:</t>
  </si>
  <si>
    <t>Energy Cost Assumptions:</t>
  </si>
  <si>
    <t>Year</t>
  </si>
  <si>
    <t>Program Specific Assumptions and Data:</t>
  </si>
  <si>
    <t>Incremental Participants</t>
  </si>
  <si>
    <t>Cumulative Participants</t>
  </si>
  <si>
    <t>Shared savings</t>
  </si>
  <si>
    <t>User charges</t>
  </si>
  <si>
    <t>Loans, etc.</t>
  </si>
  <si>
    <t>Program Participation:</t>
  </si>
  <si>
    <t>Utility Per Participant Program Costs:</t>
  </si>
  <si>
    <t>Program Overhead Expenses:</t>
  </si>
  <si>
    <t>Incremental Resource Costs and Impacts:</t>
  </si>
  <si>
    <t>Changes in Participants Alternative Fuel Bills</t>
  </si>
  <si>
    <t>Participant Avoided Costs (Alternative Fuel Equipment)</t>
  </si>
  <si>
    <t>Alternate Fuel Avoided Cost (UAC(af))</t>
  </si>
  <si>
    <t xml:space="preserve">      Avoided Cost, Primary Utility (MC)</t>
  </si>
  <si>
    <t xml:space="preserve">      Revenue Gains, Primary Utility (AC)</t>
  </si>
  <si>
    <t xml:space="preserve">      Avoided Cost, Alternate Fuel (MC)</t>
  </si>
  <si>
    <t xml:space="preserve">      Revenue Gains, Alternate Utility (AC)</t>
  </si>
  <si>
    <t xml:space="preserve">      Primary Utility Increased Cost (MC)</t>
  </si>
  <si>
    <t xml:space="preserve">      Alternate Utility Increased Cost (MC)</t>
  </si>
  <si>
    <t xml:space="preserve">      Revenue Loss, Primary Utility (AC)</t>
  </si>
  <si>
    <t xml:space="preserve">      Utility Cost</t>
  </si>
  <si>
    <t xml:space="preserve">      Revenue Loss, Alternate Utility (AC)</t>
  </si>
  <si>
    <t xml:space="preserve">      Avoided Cost, Primary Fuel Utility (MC)</t>
  </si>
  <si>
    <t>RATE IMPACT MEASURE TEST</t>
  </si>
  <si>
    <t>TOTAL RESOURCE COST TEST</t>
  </si>
  <si>
    <t xml:space="preserve">   </t>
  </si>
  <si>
    <t>Total Resource Cost Test of Cost Effectiveness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</si>
  <si>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</si>
  <si>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</si>
  <si>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</si>
  <si>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</si>
  <si>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</si>
  <si>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</si>
  <si>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</si>
  <si>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</si>
  <si>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</si>
  <si>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</si>
  <si>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</si>
  <si>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</si>
  <si>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 xml:space="preserve">THERM </t>
  </si>
  <si>
    <t>Annual</t>
  </si>
  <si>
    <t>SAVINGS</t>
  </si>
  <si>
    <t>AVOIDED</t>
  </si>
  <si>
    <t>GAS</t>
  </si>
  <si>
    <t>COST</t>
  </si>
  <si>
    <t>Cost and Savings Assumptions</t>
  </si>
  <si>
    <t>Primary Fuel Initial Marginal Cost</t>
  </si>
  <si>
    <t>-</t>
  </si>
  <si>
    <t>PARTICIPANT TEST</t>
  </si>
  <si>
    <t>PROGRAM ADMINISTRATOR TEST</t>
  </si>
  <si>
    <t>Participants</t>
  </si>
  <si>
    <t xml:space="preserve">     Avoided Cost, Primary Fuel Utility (MC)</t>
  </si>
  <si>
    <t xml:space="preserve">     Avoided Cost, Alternate Fuel Utility (MC)</t>
  </si>
  <si>
    <t xml:space="preserve">     Incentives</t>
  </si>
  <si>
    <t xml:space="preserve">     Primary Utility Increased Cost (MC)</t>
  </si>
  <si>
    <t xml:space="preserve">     Primary Utility Cost</t>
  </si>
  <si>
    <t xml:space="preserve">     Alternate Utility Increased Cost (MC)</t>
  </si>
  <si>
    <t xml:space="preserve">     Alternate Utility Cost</t>
  </si>
  <si>
    <t>Participant Discount Rate</t>
  </si>
  <si>
    <t xml:space="preserve"> 6) Tax Credits</t>
  </si>
  <si>
    <t>Tax Credit</t>
  </si>
  <si>
    <t xml:space="preserve"> 7) Participant Bill Reduction</t>
  </si>
  <si>
    <t xml:space="preserve"> 8) Participant Avoided Costs</t>
  </si>
  <si>
    <t xml:space="preserve"> 9) Total Participant Benefits</t>
  </si>
  <si>
    <t xml:space="preserve"> 10) Direct Incremental Project Expenses</t>
  </si>
  <si>
    <t>12) Participant Bill Increases</t>
  </si>
  <si>
    <t>13) Total Participant Costs</t>
  </si>
  <si>
    <t>14) Benefits - Costs</t>
  </si>
  <si>
    <t xml:space="preserve">      Tax Credits</t>
  </si>
  <si>
    <t xml:space="preserve"> 7) Tax Credits</t>
  </si>
  <si>
    <t xml:space="preserve"> 8) Sum of Benefits</t>
  </si>
  <si>
    <t xml:space="preserve"> 9) Total Incremental Project Expenses *</t>
  </si>
  <si>
    <t xml:space="preserve"> 10) Increase in Utility Costs</t>
  </si>
  <si>
    <t>11) Utility Overhead Costs</t>
  </si>
  <si>
    <t>12) Total Costs</t>
  </si>
  <si>
    <t>14) Less:  Overhead Cost</t>
  </si>
  <si>
    <t>15) Revised Benefits - Costs</t>
  </si>
  <si>
    <t>Program Administrator Test of Cost Effectiveness - Primary Fuel Utility</t>
  </si>
  <si>
    <t>Program Adminstrator Test of Cost Effectiveness - Alternate Fuel Utility</t>
  </si>
  <si>
    <t>Total</t>
  </si>
  <si>
    <t>Clothes Dryer Conversion Program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</si>
</sst>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mm/dd/yyyy"/>
    <numFmt numFmtId="166" formatCode="hh:mm\ AM/PM"/>
    <numFmt numFmtId="167" formatCode="[$$-409]#,##0.00"/>
    <numFmt numFmtId="168" formatCode="[$$-409]#,##0.0000"/>
    <numFmt numFmtId="169" formatCode="0.0%"/>
    <numFmt numFmtId="170" formatCode="[$$-409]#,##0.00000"/>
    <numFmt numFmtId="171" formatCode="&quot;$&quot;#,##0.00"/>
    <numFmt numFmtId="172" formatCode="0.0000%"/>
    <numFmt numFmtId="173" formatCode="0.0000"/>
    <numFmt numFmtId="174" formatCode="_(* #,##0_);_(* \(#,##0\);_(* &quot;-&quot;??_);_(@_)"/>
    <numFmt numFmtId="175" formatCode="_(* #,##0.000000_);_(* \(#,##0.000000\);_(* &quot;-&quot;??_);_(@_)"/>
    <numFmt numFmtId="176" formatCode="#,##0.0"/>
  </numFmts>
  <fonts count="38">
    <font>
      <sz val="12"/>
      <name val="Arial"/>
      <family val="0"/>
    </font>
    <font>
      <sz val="11"/>
      <color indexed="8"/>
      <name val="Calibri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fill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 quotePrefix="1">
      <alignment/>
    </xf>
    <xf numFmtId="15" fontId="0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8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/>
    </xf>
    <xf numFmtId="170" fontId="2" fillId="0" borderId="18" xfId="0" applyNumberFormat="1" applyFont="1" applyBorder="1" applyAlignment="1" applyProtection="1">
      <alignment/>
      <protection locked="0"/>
    </xf>
    <xf numFmtId="170" fontId="0" fillId="0" borderId="17" xfId="0" applyNumberFormat="1" applyFont="1" applyBorder="1" applyAlignment="1">
      <alignment/>
    </xf>
    <xf numFmtId="10" fontId="2" fillId="0" borderId="18" xfId="0" applyNumberFormat="1" applyFont="1" applyBorder="1" applyAlignment="1" applyProtection="1">
      <alignment/>
      <protection locked="0"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fill"/>
    </xf>
    <xf numFmtId="0" fontId="0" fillId="0" borderId="19" xfId="0" applyFont="1" applyBorder="1" applyAlignment="1">
      <alignment horizontal="fill"/>
    </xf>
    <xf numFmtId="164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 horizontal="fill"/>
    </xf>
    <xf numFmtId="0" fontId="0" fillId="0" borderId="21" xfId="0" applyFont="1" applyBorder="1" applyAlignment="1">
      <alignment horizontal="fill"/>
    </xf>
    <xf numFmtId="164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 horizontal="fill"/>
    </xf>
    <xf numFmtId="0" fontId="0" fillId="0" borderId="14" xfId="0" applyFont="1" applyBorder="1" applyAlignment="1">
      <alignment horizontal="fill"/>
    </xf>
    <xf numFmtId="0" fontId="0" fillId="0" borderId="12" xfId="0" applyFont="1" applyBorder="1" applyAlignment="1">
      <alignment horizontal="fill"/>
    </xf>
    <xf numFmtId="164" fontId="0" fillId="0" borderId="0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7" fontId="2" fillId="0" borderId="18" xfId="0" applyNumberFormat="1" applyFont="1" applyBorder="1" applyAlignment="1" applyProtection="1">
      <alignment/>
      <protection locked="0"/>
    </xf>
    <xf numFmtId="167" fontId="0" fillId="0" borderId="11" xfId="0" applyNumberFormat="1" applyFont="1" applyBorder="1" applyAlignment="1">
      <alignment/>
    </xf>
    <xf numFmtId="167" fontId="0" fillId="0" borderId="18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3" fontId="2" fillId="0" borderId="18" xfId="0" applyNumberFormat="1" applyFont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 applyProtection="1">
      <alignment/>
      <protection locked="0"/>
    </xf>
    <xf numFmtId="170" fontId="2" fillId="0" borderId="18" xfId="0" applyNumberFormat="1" applyFont="1" applyBorder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0" fillId="0" borderId="20" xfId="0" applyNumberFormat="1" applyFont="1" applyBorder="1" applyAlignment="1">
      <alignment horizontal="left"/>
    </xf>
    <xf numFmtId="164" fontId="0" fillId="0" borderId="20" xfId="0" applyNumberFormat="1" applyFont="1" applyBorder="1" applyAlignment="1">
      <alignment/>
    </xf>
    <xf numFmtId="172" fontId="0" fillId="0" borderId="0" xfId="57" applyNumberFormat="1" applyFont="1" applyBorder="1" applyAlignment="1">
      <alignment/>
    </xf>
    <xf numFmtId="43" fontId="0" fillId="0" borderId="21" xfId="42" applyFont="1" applyBorder="1" applyAlignment="1">
      <alignment/>
    </xf>
    <xf numFmtId="1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7" fontId="2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164" fontId="0" fillId="0" borderId="21" xfId="0" applyNumberFormat="1" applyFont="1" applyBorder="1" applyAlignment="1">
      <alignment horizontal="right"/>
    </xf>
    <xf numFmtId="10" fontId="2" fillId="0" borderId="0" xfId="57" applyNumberFormat="1" applyFont="1" applyAlignment="1">
      <alignment/>
    </xf>
    <xf numFmtId="164" fontId="4" fillId="0" borderId="2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175" fontId="0" fillId="0" borderId="0" xfId="42" applyNumberFormat="1" applyFont="1" applyAlignment="1">
      <alignment/>
    </xf>
    <xf numFmtId="17" fontId="5" fillId="0" borderId="0" xfId="0" applyNumberFormat="1" applyFont="1" applyAlignment="1">
      <alignment/>
    </xf>
    <xf numFmtId="171" fontId="2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/>
      <protection locked="0"/>
    </xf>
    <xf numFmtId="170" fontId="2" fillId="0" borderId="0" xfId="0" applyNumberFormat="1" applyFont="1" applyAlignment="1">
      <alignment/>
    </xf>
    <xf numFmtId="164" fontId="0" fillId="0" borderId="2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2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7"/>
  <sheetViews>
    <sheetView tabSelected="1" showOutlineSymbols="0" view="pageBreakPreview" zoomScale="60" zoomScaleNormal="87" zoomScalePageLayoutView="0" workbookViewId="0" topLeftCell="A67">
      <selection activeCell="D54" sqref="D54"/>
    </sheetView>
  </sheetViews>
  <sheetFormatPr defaultColWidth="11.6640625" defaultRowHeight="15"/>
  <cols>
    <col min="1" max="2" width="2.5546875" style="1" customWidth="1"/>
    <col min="3" max="3" width="45.6640625" style="1" customWidth="1"/>
    <col min="4" max="33" width="11.6640625" style="1" customWidth="1"/>
    <col min="34" max="35" width="13.6640625" style="1" customWidth="1"/>
    <col min="36" max="36" width="1.66796875" style="1" customWidth="1"/>
    <col min="37" max="16384" width="11.6640625" style="1" customWidth="1"/>
  </cols>
  <sheetData>
    <row r="1" spans="1:38" ht="15">
      <c r="A1" s="2" t="s">
        <v>1</v>
      </c>
      <c r="B1" s="2"/>
      <c r="D1" s="76" t="s">
        <v>237</v>
      </c>
      <c r="S1" s="3"/>
      <c r="T1" s="3"/>
      <c r="U1" s="3"/>
      <c r="V1" s="3"/>
      <c r="W1" s="3"/>
      <c r="X1" s="3"/>
      <c r="Y1" s="3"/>
      <c r="Z1" s="3"/>
      <c r="AA1" s="3"/>
      <c r="AB1" s="3"/>
      <c r="AJ1" s="2" t="s">
        <v>204</v>
      </c>
      <c r="AL1" s="2"/>
    </row>
    <row r="2" spans="1:38" ht="15">
      <c r="A2" s="2" t="s">
        <v>2</v>
      </c>
      <c r="B2" s="2"/>
      <c r="D2" s="18">
        <f ca="1">TRUNC(NOW())</f>
        <v>40239</v>
      </c>
      <c r="S2" s="3"/>
      <c r="T2" s="3"/>
      <c r="U2" s="3"/>
      <c r="V2" s="3"/>
      <c r="W2" s="3"/>
      <c r="X2" s="3"/>
      <c r="Y2" s="3"/>
      <c r="Z2" s="3"/>
      <c r="AA2" s="3"/>
      <c r="AB2" s="3"/>
      <c r="AL2" s="2"/>
    </row>
    <row r="3" spans="4:38" ht="15">
      <c r="D3" s="5"/>
      <c r="S3" s="3"/>
      <c r="T3" s="3"/>
      <c r="U3" s="3"/>
      <c r="V3" s="3"/>
      <c r="W3" s="3"/>
      <c r="X3" s="3"/>
      <c r="Y3" s="3"/>
      <c r="Z3" s="3"/>
      <c r="AA3" s="3"/>
      <c r="AB3" s="3"/>
      <c r="AL3" s="2"/>
    </row>
    <row r="4" spans="19:38" ht="15">
      <c r="S4" s="3"/>
      <c r="T4" s="3"/>
      <c r="U4" s="3"/>
      <c r="V4" s="3"/>
      <c r="W4" s="3"/>
      <c r="X4" s="3"/>
      <c r="Y4" s="3"/>
      <c r="Z4" s="3"/>
      <c r="AA4" s="3"/>
      <c r="AB4" s="3"/>
      <c r="AL4" s="2"/>
    </row>
    <row r="5" spans="3:38" ht="15">
      <c r="C5" s="2" t="s">
        <v>3</v>
      </c>
      <c r="S5" s="3"/>
      <c r="T5" s="3"/>
      <c r="U5" s="3"/>
      <c r="V5" s="3"/>
      <c r="W5" s="3"/>
      <c r="X5" s="3"/>
      <c r="Y5" s="3"/>
      <c r="Z5" s="3"/>
      <c r="AA5" s="3"/>
      <c r="AB5" s="3"/>
      <c r="AL5" s="2"/>
    </row>
    <row r="6" spans="19:38" ht="15">
      <c r="S6" s="3"/>
      <c r="T6" s="3"/>
      <c r="U6" s="3"/>
      <c r="V6" s="3"/>
      <c r="W6" s="3"/>
      <c r="X6" s="3"/>
      <c r="Y6" s="3"/>
      <c r="Z6" s="3"/>
      <c r="AA6" s="3"/>
      <c r="AB6" s="3"/>
      <c r="AL6" s="2"/>
    </row>
    <row r="7" spans="3:38" ht="1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2"/>
      <c r="AI7" s="2"/>
      <c r="AL7" s="2"/>
    </row>
    <row r="8" spans="5:38" ht="15">
      <c r="E8" s="2"/>
      <c r="S8" s="3"/>
      <c r="T8" s="3"/>
      <c r="U8" s="3"/>
      <c r="V8" s="3"/>
      <c r="W8" s="3"/>
      <c r="X8" s="3"/>
      <c r="Y8" s="3"/>
      <c r="Z8" s="3"/>
      <c r="AA8" s="3"/>
      <c r="AB8" s="3"/>
      <c r="AH8" s="2"/>
      <c r="AI8" s="2"/>
      <c r="AL8" s="2"/>
    </row>
    <row r="9" spans="1:35" ht="15">
      <c r="A9" s="2" t="s">
        <v>154</v>
      </c>
      <c r="B9" s="2"/>
      <c r="E9" s="2"/>
      <c r="H9" s="110"/>
      <c r="I9" s="110"/>
      <c r="K9" s="110"/>
      <c r="L9" s="110"/>
      <c r="S9" s="3"/>
      <c r="T9" s="3"/>
      <c r="U9" s="3"/>
      <c r="V9" s="3"/>
      <c r="W9" s="3"/>
      <c r="X9" s="3"/>
      <c r="Y9" s="3"/>
      <c r="Z9" s="3"/>
      <c r="AA9" s="3"/>
      <c r="AB9" s="3"/>
      <c r="AH9" s="2"/>
      <c r="AI9" s="2"/>
    </row>
    <row r="10" spans="3:35" ht="15">
      <c r="C10" s="1" t="s">
        <v>153</v>
      </c>
      <c r="D10" s="72">
        <v>2010</v>
      </c>
      <c r="F10" s="6"/>
      <c r="G10" s="6"/>
      <c r="H10" s="6"/>
      <c r="I10" s="6"/>
      <c r="J10" s="6"/>
      <c r="K10" s="6"/>
      <c r="L10" s="6"/>
      <c r="M10" s="12"/>
      <c r="S10" s="3"/>
      <c r="T10" s="3"/>
      <c r="U10" s="3"/>
      <c r="V10" s="3"/>
      <c r="W10" s="3"/>
      <c r="X10" s="3"/>
      <c r="Y10" s="3"/>
      <c r="Z10" s="3"/>
      <c r="AA10" s="3"/>
      <c r="AB10" s="3"/>
      <c r="AH10" s="2"/>
      <c r="AI10" s="2"/>
    </row>
    <row r="11" spans="3:35" ht="15">
      <c r="C11" s="2" t="s">
        <v>12</v>
      </c>
      <c r="D11" s="73">
        <v>0.03</v>
      </c>
      <c r="F11" s="6"/>
      <c r="G11" s="6"/>
      <c r="H11" s="6"/>
      <c r="I11" s="6"/>
      <c r="J11" s="6"/>
      <c r="K11" s="6"/>
      <c r="L11" s="6"/>
      <c r="M11" s="12"/>
      <c r="S11" s="3"/>
      <c r="T11" s="3"/>
      <c r="U11" s="3"/>
      <c r="V11" s="3"/>
      <c r="W11" s="3"/>
      <c r="X11" s="3"/>
      <c r="Y11" s="3"/>
      <c r="Z11" s="3"/>
      <c r="AA11" s="3"/>
      <c r="AB11" s="3"/>
      <c r="AH11" s="2"/>
      <c r="AI11" s="2"/>
    </row>
    <row r="12" spans="3:35" ht="15">
      <c r="C12" s="2" t="s">
        <v>13</v>
      </c>
      <c r="D12" s="80">
        <f>+(1+E12)/(1+D11)-1</f>
        <v>0.058252427184465994</v>
      </c>
      <c r="E12" s="88">
        <v>0.09</v>
      </c>
      <c r="F12" s="6"/>
      <c r="G12" s="6"/>
      <c r="H12" s="6"/>
      <c r="I12" s="6"/>
      <c r="J12" s="6"/>
      <c r="K12" s="6"/>
      <c r="L12" s="6"/>
      <c r="M12" s="12"/>
      <c r="S12" s="3"/>
      <c r="T12" s="3"/>
      <c r="U12" s="3"/>
      <c r="V12" s="3"/>
      <c r="W12" s="3"/>
      <c r="X12" s="3"/>
      <c r="Y12" s="3"/>
      <c r="Z12" s="3"/>
      <c r="AA12" s="3"/>
      <c r="AB12" s="3"/>
      <c r="AH12" s="2"/>
      <c r="AI12" s="2"/>
    </row>
    <row r="13" spans="3:35" ht="15">
      <c r="C13" s="1" t="s">
        <v>215</v>
      </c>
      <c r="D13" s="80">
        <f>+(1+E13)/(1+D11)-1</f>
        <v>0.058252427184465994</v>
      </c>
      <c r="E13" s="88">
        <v>0.09</v>
      </c>
      <c r="F13" s="6"/>
      <c r="G13" s="6"/>
      <c r="H13" s="6"/>
      <c r="I13" s="6"/>
      <c r="J13" s="6"/>
      <c r="K13" s="6"/>
      <c r="L13" s="6"/>
      <c r="M13" s="12"/>
      <c r="S13" s="3"/>
      <c r="T13" s="3"/>
      <c r="U13" s="3"/>
      <c r="V13" s="3"/>
      <c r="W13" s="3"/>
      <c r="X13" s="3"/>
      <c r="Y13" s="3"/>
      <c r="Z13" s="3"/>
      <c r="AA13" s="3"/>
      <c r="AB13" s="3"/>
      <c r="AH13" s="2"/>
      <c r="AI13" s="2"/>
    </row>
    <row r="14" spans="3:35" ht="15">
      <c r="C14" s="2" t="s">
        <v>14</v>
      </c>
      <c r="D14" s="72">
        <v>15</v>
      </c>
      <c r="F14" s="6"/>
      <c r="G14" s="6"/>
      <c r="H14" s="6"/>
      <c r="I14" s="6"/>
      <c r="J14" s="6"/>
      <c r="K14" s="6"/>
      <c r="L14" s="6"/>
      <c r="M14" s="12"/>
      <c r="S14" s="3"/>
      <c r="T14" s="3"/>
      <c r="U14" s="3"/>
      <c r="V14" s="3"/>
      <c r="W14" s="3"/>
      <c r="X14" s="3"/>
      <c r="Y14" s="3"/>
      <c r="Z14" s="3"/>
      <c r="AA14" s="3"/>
      <c r="AB14" s="3"/>
      <c r="AH14" s="2"/>
      <c r="AI14" s="2"/>
    </row>
    <row r="15" spans="4:35" ht="15">
      <c r="D15" s="17"/>
      <c r="F15" s="6"/>
      <c r="G15" s="6"/>
      <c r="H15" s="6"/>
      <c r="I15" s="6"/>
      <c r="J15" s="6"/>
      <c r="K15" s="6"/>
      <c r="L15" s="6"/>
      <c r="M15" s="12"/>
      <c r="S15" s="3"/>
      <c r="T15" s="3"/>
      <c r="U15" s="3"/>
      <c r="V15" s="3"/>
      <c r="W15" s="3"/>
      <c r="X15" s="3"/>
      <c r="Y15" s="3"/>
      <c r="Z15" s="3"/>
      <c r="AA15" s="3"/>
      <c r="AB15" s="3"/>
      <c r="AH15" s="2"/>
      <c r="AI15" s="2"/>
    </row>
    <row r="16" spans="1:35" ht="15">
      <c r="A16" s="1" t="s">
        <v>155</v>
      </c>
      <c r="D16" s="17"/>
      <c r="F16" s="6"/>
      <c r="G16" s="6"/>
      <c r="H16" s="6"/>
      <c r="I16" s="6"/>
      <c r="J16" s="6"/>
      <c r="K16" s="6"/>
      <c r="L16" s="6"/>
      <c r="M16" s="12"/>
      <c r="S16" s="3"/>
      <c r="T16" s="3"/>
      <c r="U16" s="3"/>
      <c r="V16" s="3"/>
      <c r="W16" s="3"/>
      <c r="X16" s="3"/>
      <c r="Y16" s="3"/>
      <c r="Z16" s="3"/>
      <c r="AA16" s="3"/>
      <c r="AB16" s="3"/>
      <c r="AH16" s="2"/>
      <c r="AI16" s="2"/>
    </row>
    <row r="17" spans="3:35" ht="15">
      <c r="C17" s="1" t="s">
        <v>156</v>
      </c>
      <c r="D17" s="20">
        <f>+D10</f>
        <v>2010</v>
      </c>
      <c r="E17" s="20">
        <f aca="true" t="shared" si="0" ref="E17:R17">+D17+1</f>
        <v>2011</v>
      </c>
      <c r="F17" s="20">
        <f t="shared" si="0"/>
        <v>2012</v>
      </c>
      <c r="G17" s="20">
        <f t="shared" si="0"/>
        <v>2013</v>
      </c>
      <c r="H17" s="20">
        <f t="shared" si="0"/>
        <v>2014</v>
      </c>
      <c r="I17" s="20">
        <f t="shared" si="0"/>
        <v>2015</v>
      </c>
      <c r="J17" s="20">
        <f t="shared" si="0"/>
        <v>2016</v>
      </c>
      <c r="K17" s="20">
        <f t="shared" si="0"/>
        <v>2017</v>
      </c>
      <c r="L17" s="20">
        <f t="shared" si="0"/>
        <v>2018</v>
      </c>
      <c r="M17" s="20">
        <f t="shared" si="0"/>
        <v>2019</v>
      </c>
      <c r="N17" s="20">
        <f t="shared" si="0"/>
        <v>2020</v>
      </c>
      <c r="O17" s="20">
        <f t="shared" si="0"/>
        <v>2021</v>
      </c>
      <c r="P17" s="20">
        <f t="shared" si="0"/>
        <v>2022</v>
      </c>
      <c r="Q17" s="20">
        <f t="shared" si="0"/>
        <v>2023</v>
      </c>
      <c r="R17" s="20">
        <f t="shared" si="0"/>
        <v>2024</v>
      </c>
      <c r="S17" s="20">
        <f aca="true" t="shared" si="1" ref="S17:AI17">+R17+1</f>
        <v>2025</v>
      </c>
      <c r="T17" s="20">
        <f t="shared" si="1"/>
        <v>2026</v>
      </c>
      <c r="U17" s="20">
        <f t="shared" si="1"/>
        <v>2027</v>
      </c>
      <c r="V17" s="20">
        <f t="shared" si="1"/>
        <v>2028</v>
      </c>
      <c r="W17" s="20">
        <f t="shared" si="1"/>
        <v>2029</v>
      </c>
      <c r="X17" s="20">
        <f t="shared" si="1"/>
        <v>2030</v>
      </c>
      <c r="Y17" s="20">
        <f t="shared" si="1"/>
        <v>2031</v>
      </c>
      <c r="Z17" s="20">
        <f t="shared" si="1"/>
        <v>2032</v>
      </c>
      <c r="AA17" s="20">
        <f t="shared" si="1"/>
        <v>2033</v>
      </c>
      <c r="AB17" s="20">
        <f t="shared" si="1"/>
        <v>2034</v>
      </c>
      <c r="AC17" s="20">
        <f t="shared" si="1"/>
        <v>2035</v>
      </c>
      <c r="AD17" s="20">
        <f t="shared" si="1"/>
        <v>2036</v>
      </c>
      <c r="AE17" s="20">
        <f t="shared" si="1"/>
        <v>2037</v>
      </c>
      <c r="AF17" s="20">
        <f t="shared" si="1"/>
        <v>2038</v>
      </c>
      <c r="AG17" s="20">
        <f t="shared" si="1"/>
        <v>2039</v>
      </c>
      <c r="AH17" s="20">
        <f t="shared" si="1"/>
        <v>2040</v>
      </c>
      <c r="AI17" s="20">
        <f t="shared" si="1"/>
        <v>2041</v>
      </c>
    </row>
    <row r="18" spans="3:35" ht="15">
      <c r="C18" s="2" t="s">
        <v>203</v>
      </c>
      <c r="D18" s="103">
        <v>13.601725</v>
      </c>
      <c r="E18" s="103">
        <v>13.788343583333333</v>
      </c>
      <c r="F18" s="103">
        <v>14.814565943200002</v>
      </c>
      <c r="G18" s="103">
        <v>15.566367518398561</v>
      </c>
      <c r="H18" s="103">
        <v>16.131944110741216</v>
      </c>
      <c r="I18" s="103">
        <v>18.629433051013162</v>
      </c>
      <c r="J18" s="103">
        <v>19.200052230749566</v>
      </c>
      <c r="K18" s="103">
        <v>19.7886981155179</v>
      </c>
      <c r="L18" s="103">
        <v>20.40884082840861</v>
      </c>
      <c r="M18" s="103">
        <v>21.010765806049733</v>
      </c>
      <c r="N18" s="103">
        <v>28.421378311152267</v>
      </c>
      <c r="O18" s="103">
        <v>29.369697080038804</v>
      </c>
      <c r="P18" s="103">
        <v>30.169345181527238</v>
      </c>
      <c r="Q18" s="103">
        <v>31.039834325983463</v>
      </c>
      <c r="R18" s="103">
        <v>31.971996443764905</v>
      </c>
      <c r="S18" s="103">
        <f>+'Marginal Costs'!$D334</f>
        <v>0</v>
      </c>
      <c r="T18" s="103">
        <f>+'Marginal Costs'!$D355</f>
        <v>0</v>
      </c>
      <c r="U18" s="103">
        <f>+'Marginal Costs'!$D376</f>
        <v>0</v>
      </c>
      <c r="V18" s="103">
        <f>+'Marginal Costs'!$D397</f>
        <v>0</v>
      </c>
      <c r="W18" s="103">
        <f>+'Marginal Costs'!$D418</f>
        <v>0</v>
      </c>
      <c r="X18" s="103">
        <f>+'Marginal Costs'!$D439</f>
        <v>0</v>
      </c>
      <c r="Y18" s="103">
        <f>+'Marginal Costs'!$D460</f>
        <v>0</v>
      </c>
      <c r="Z18" s="103">
        <f>+'Marginal Costs'!$D481</f>
        <v>0</v>
      </c>
      <c r="AA18" s="103">
        <f>+'Marginal Costs'!$D502</f>
        <v>0</v>
      </c>
      <c r="AB18" s="103">
        <f>+'Marginal Costs'!$D523</f>
        <v>0</v>
      </c>
      <c r="AC18" s="103">
        <f>+'Marginal Costs'!$D544</f>
        <v>0</v>
      </c>
      <c r="AD18" s="103">
        <f>+'Marginal Costs'!$D565</f>
        <v>0</v>
      </c>
      <c r="AE18" s="103">
        <f>+'Marginal Costs'!$D586</f>
        <v>0</v>
      </c>
      <c r="AF18" s="103">
        <f>+'Marginal Costs'!$D607</f>
        <v>0</v>
      </c>
      <c r="AG18" s="103">
        <f>+'Marginal Costs'!$D628</f>
        <v>0</v>
      </c>
      <c r="AH18" s="103">
        <f>+'Marginal Costs'!$D649</f>
        <v>0</v>
      </c>
      <c r="AI18" s="103">
        <f>+'Marginal Costs'!$D670</f>
        <v>0</v>
      </c>
    </row>
    <row r="19" spans="3:35" ht="15">
      <c r="C19" s="2" t="s">
        <v>5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</row>
    <row r="20" spans="3:35" ht="15">
      <c r="C20" s="2" t="s">
        <v>6</v>
      </c>
      <c r="D20" s="103">
        <f>+D18</f>
        <v>13.601725</v>
      </c>
      <c r="E20" s="103">
        <f aca="true" t="shared" si="2" ref="E20:AI20">+E18</f>
        <v>13.788343583333333</v>
      </c>
      <c r="F20" s="103">
        <f t="shared" si="2"/>
        <v>14.814565943200002</v>
      </c>
      <c r="G20" s="103">
        <f t="shared" si="2"/>
        <v>15.566367518398561</v>
      </c>
      <c r="H20" s="103">
        <f t="shared" si="2"/>
        <v>16.131944110741216</v>
      </c>
      <c r="I20" s="103">
        <f t="shared" si="2"/>
        <v>18.629433051013162</v>
      </c>
      <c r="J20" s="103">
        <f t="shared" si="2"/>
        <v>19.200052230749566</v>
      </c>
      <c r="K20" s="103">
        <f t="shared" si="2"/>
        <v>19.7886981155179</v>
      </c>
      <c r="L20" s="103">
        <f t="shared" si="2"/>
        <v>20.40884082840861</v>
      </c>
      <c r="M20" s="103">
        <f t="shared" si="2"/>
        <v>21.010765806049733</v>
      </c>
      <c r="N20" s="103">
        <f t="shared" si="2"/>
        <v>28.421378311152267</v>
      </c>
      <c r="O20" s="103">
        <f t="shared" si="2"/>
        <v>29.369697080038804</v>
      </c>
      <c r="P20" s="103">
        <f t="shared" si="2"/>
        <v>30.169345181527238</v>
      </c>
      <c r="Q20" s="103">
        <f t="shared" si="2"/>
        <v>31.039834325983463</v>
      </c>
      <c r="R20" s="103">
        <f t="shared" si="2"/>
        <v>31.971996443764905</v>
      </c>
      <c r="S20" s="103">
        <f t="shared" si="2"/>
        <v>0</v>
      </c>
      <c r="T20" s="103">
        <f t="shared" si="2"/>
        <v>0</v>
      </c>
      <c r="U20" s="103">
        <f t="shared" si="2"/>
        <v>0</v>
      </c>
      <c r="V20" s="103">
        <f t="shared" si="2"/>
        <v>0</v>
      </c>
      <c r="W20" s="103">
        <f t="shared" si="2"/>
        <v>0</v>
      </c>
      <c r="X20" s="103">
        <f t="shared" si="2"/>
        <v>0</v>
      </c>
      <c r="Y20" s="103">
        <f t="shared" si="2"/>
        <v>0</v>
      </c>
      <c r="Z20" s="103">
        <f t="shared" si="2"/>
        <v>0</v>
      </c>
      <c r="AA20" s="103">
        <f t="shared" si="2"/>
        <v>0</v>
      </c>
      <c r="AB20" s="103">
        <f t="shared" si="2"/>
        <v>0</v>
      </c>
      <c r="AC20" s="103">
        <f t="shared" si="2"/>
        <v>0</v>
      </c>
      <c r="AD20" s="103">
        <f t="shared" si="2"/>
        <v>0</v>
      </c>
      <c r="AE20" s="103">
        <f t="shared" si="2"/>
        <v>0</v>
      </c>
      <c r="AF20" s="103">
        <f t="shared" si="2"/>
        <v>0</v>
      </c>
      <c r="AG20" s="103">
        <f t="shared" si="2"/>
        <v>0</v>
      </c>
      <c r="AH20" s="103">
        <f t="shared" si="2"/>
        <v>0</v>
      </c>
      <c r="AI20" s="103">
        <f t="shared" si="2"/>
        <v>0</v>
      </c>
    </row>
    <row r="21" spans="3:35" ht="15">
      <c r="C21" s="2" t="s">
        <v>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</row>
    <row r="22" spans="3:35" ht="15">
      <c r="C22" s="2" t="s">
        <v>8</v>
      </c>
      <c r="D22" s="103">
        <f>+'Marginal Costs'!D19</f>
        <v>9.029517500444232</v>
      </c>
      <c r="E22" s="103">
        <f>+'Marginal Costs'!D40</f>
        <v>9.494046358790893</v>
      </c>
      <c r="F22" s="103">
        <f>+'Marginal Costs'!D61</f>
        <v>9.703001082887955</v>
      </c>
      <c r="G22" s="103">
        <f>+'Marginal Costs'!D82</f>
        <v>9.925961948707927</v>
      </c>
      <c r="H22" s="103">
        <f>+'Marginal Costs'!D103</f>
        <v>10.203011640502496</v>
      </c>
      <c r="I22" s="103">
        <f>+'Marginal Costs'!D124</f>
        <v>10.504235323050906</v>
      </c>
      <c r="J22" s="103">
        <f>+'Marginal Costs'!D145</f>
        <v>10.795554049409102</v>
      </c>
      <c r="K22" s="103">
        <f>+'Marginal Costs'!D166</f>
        <v>11.086224837558039</v>
      </c>
      <c r="L22" s="103">
        <f>+'Marginal Costs'!D187</f>
        <v>11.389257416018113</v>
      </c>
      <c r="M22" s="103">
        <f>+'Marginal Costs'!D208</f>
        <v>11.69933097183199</v>
      </c>
      <c r="N22" s="103">
        <f>+'Marginal Costs'!D229</f>
        <v>12.017377567653618</v>
      </c>
      <c r="O22" s="103">
        <f>+'Marginal Costs'!D250</f>
        <v>12.350998894683224</v>
      </c>
      <c r="P22" s="103">
        <f>+'Marginal Costs'!D271</f>
        <v>12.686219595922507</v>
      </c>
      <c r="Q22" s="103">
        <f>+'Marginal Costs'!D292</f>
        <v>13.030596406293041</v>
      </c>
      <c r="R22" s="103">
        <f>+'Marginal Costs'!D313</f>
        <v>13.384381004406817</v>
      </c>
      <c r="S22" s="103">
        <f>+'Marginal Costs'!D334</f>
        <v>0</v>
      </c>
      <c r="T22" s="103">
        <f>+'Marginal Costs'!D355</f>
        <v>0</v>
      </c>
      <c r="U22" s="103">
        <f>+'Marginal Costs'!D376</f>
        <v>0</v>
      </c>
      <c r="V22" s="103">
        <f>+'Marginal Costs'!D397</f>
        <v>0</v>
      </c>
      <c r="W22" s="103">
        <f>+'Marginal Costs'!D418</f>
        <v>0</v>
      </c>
      <c r="X22" s="103">
        <f>+'Marginal Costs'!D439</f>
        <v>0</v>
      </c>
      <c r="Y22" s="103">
        <f>+'Marginal Costs'!D460</f>
        <v>0</v>
      </c>
      <c r="Z22" s="103">
        <f>+'Marginal Costs'!D481</f>
        <v>0</v>
      </c>
      <c r="AA22" s="103">
        <f>+'Marginal Costs'!D502</f>
        <v>0</v>
      </c>
      <c r="AB22" s="103">
        <f>+'Marginal Costs'!D523</f>
        <v>0</v>
      </c>
      <c r="AC22" s="103">
        <f>+'Marginal Costs'!D544</f>
        <v>0</v>
      </c>
      <c r="AD22" s="103">
        <f>+'Marginal Costs'!D565</f>
        <v>0</v>
      </c>
      <c r="AE22" s="103">
        <f>+'Marginal Costs'!D586</f>
        <v>0</v>
      </c>
      <c r="AF22" s="103">
        <f>+'Marginal Costs'!D607</f>
        <v>0</v>
      </c>
      <c r="AG22" s="103">
        <f>+'Marginal Costs'!D628</f>
        <v>0</v>
      </c>
      <c r="AH22" s="103">
        <f>+'Marginal Costs'!D649</f>
        <v>0</v>
      </c>
      <c r="AI22" s="103">
        <f>+'Marginal Costs'!D670</f>
        <v>0</v>
      </c>
    </row>
    <row r="23" spans="3:35" ht="15">
      <c r="C23" s="2" t="s">
        <v>9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</row>
    <row r="24" spans="3:35" ht="15">
      <c r="C24" s="2" t="s">
        <v>10</v>
      </c>
      <c r="D24" s="103">
        <f>+D22</f>
        <v>9.029517500444232</v>
      </c>
      <c r="E24" s="103">
        <f aca="true" t="shared" si="3" ref="E24:AI24">+E22</f>
        <v>9.494046358790893</v>
      </c>
      <c r="F24" s="103">
        <f t="shared" si="3"/>
        <v>9.703001082887955</v>
      </c>
      <c r="G24" s="103">
        <f t="shared" si="3"/>
        <v>9.925961948707927</v>
      </c>
      <c r="H24" s="103">
        <f t="shared" si="3"/>
        <v>10.203011640502496</v>
      </c>
      <c r="I24" s="103">
        <f t="shared" si="3"/>
        <v>10.504235323050906</v>
      </c>
      <c r="J24" s="103">
        <f t="shared" si="3"/>
        <v>10.795554049409102</v>
      </c>
      <c r="K24" s="103">
        <f t="shared" si="3"/>
        <v>11.086224837558039</v>
      </c>
      <c r="L24" s="103">
        <f t="shared" si="3"/>
        <v>11.389257416018113</v>
      </c>
      <c r="M24" s="103">
        <f t="shared" si="3"/>
        <v>11.69933097183199</v>
      </c>
      <c r="N24" s="103">
        <f t="shared" si="3"/>
        <v>12.017377567653618</v>
      </c>
      <c r="O24" s="103">
        <f t="shared" si="3"/>
        <v>12.350998894683224</v>
      </c>
      <c r="P24" s="103">
        <f t="shared" si="3"/>
        <v>12.686219595922507</v>
      </c>
      <c r="Q24" s="103">
        <f t="shared" si="3"/>
        <v>13.030596406293041</v>
      </c>
      <c r="R24" s="103">
        <f t="shared" si="3"/>
        <v>13.384381004406817</v>
      </c>
      <c r="S24" s="103">
        <f t="shared" si="3"/>
        <v>0</v>
      </c>
      <c r="T24" s="103">
        <f t="shared" si="3"/>
        <v>0</v>
      </c>
      <c r="U24" s="103">
        <f t="shared" si="3"/>
        <v>0</v>
      </c>
      <c r="V24" s="103">
        <f t="shared" si="3"/>
        <v>0</v>
      </c>
      <c r="W24" s="103">
        <f t="shared" si="3"/>
        <v>0</v>
      </c>
      <c r="X24" s="103">
        <f t="shared" si="3"/>
        <v>0</v>
      </c>
      <c r="Y24" s="103">
        <f t="shared" si="3"/>
        <v>0</v>
      </c>
      <c r="Z24" s="103">
        <f t="shared" si="3"/>
        <v>0</v>
      </c>
      <c r="AA24" s="103">
        <f t="shared" si="3"/>
        <v>0</v>
      </c>
      <c r="AB24" s="103">
        <f t="shared" si="3"/>
        <v>0</v>
      </c>
      <c r="AC24" s="103">
        <f t="shared" si="3"/>
        <v>0</v>
      </c>
      <c r="AD24" s="103">
        <f t="shared" si="3"/>
        <v>0</v>
      </c>
      <c r="AE24" s="103">
        <f t="shared" si="3"/>
        <v>0</v>
      </c>
      <c r="AF24" s="103">
        <f t="shared" si="3"/>
        <v>0</v>
      </c>
      <c r="AG24" s="103">
        <f t="shared" si="3"/>
        <v>0</v>
      </c>
      <c r="AH24" s="103">
        <f t="shared" si="3"/>
        <v>0</v>
      </c>
      <c r="AI24" s="103">
        <f t="shared" si="3"/>
        <v>0</v>
      </c>
    </row>
    <row r="25" spans="3:35" ht="15">
      <c r="C25" s="2" t="s">
        <v>11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</row>
    <row r="26" spans="5:12" ht="15">
      <c r="E26" s="2"/>
      <c r="H26" s="14"/>
      <c r="I26" s="14"/>
      <c r="J26" s="15"/>
      <c r="K26" s="14"/>
      <c r="L26" s="14"/>
    </row>
    <row r="27" spans="1:12" ht="15">
      <c r="A27" s="2" t="s">
        <v>157</v>
      </c>
      <c r="E27" s="2"/>
      <c r="H27" s="14"/>
      <c r="I27" s="14"/>
      <c r="J27" s="15"/>
      <c r="K27" s="14"/>
      <c r="L27" s="14"/>
    </row>
    <row r="28" spans="2:12" ht="15">
      <c r="B28" s="2" t="s">
        <v>166</v>
      </c>
      <c r="E28" s="2"/>
      <c r="H28" s="14"/>
      <c r="I28" s="14"/>
      <c r="J28" s="15"/>
      <c r="K28" s="14"/>
      <c r="L28" s="14"/>
    </row>
    <row r="29" spans="3:12" ht="15">
      <c r="C29" s="2" t="s">
        <v>15</v>
      </c>
      <c r="D29" s="96">
        <v>830</v>
      </c>
      <c r="E29" s="2"/>
      <c r="H29" s="16"/>
      <c r="I29" s="16"/>
      <c r="J29" s="15"/>
      <c r="K29" s="16"/>
      <c r="L29" s="16"/>
    </row>
    <row r="30" spans="3:12" ht="15">
      <c r="C30" s="2" t="s">
        <v>16</v>
      </c>
      <c r="D30" s="97">
        <v>0</v>
      </c>
      <c r="E30" s="2"/>
      <c r="H30" s="16"/>
      <c r="I30" s="16"/>
      <c r="J30" s="15"/>
      <c r="K30" s="16"/>
      <c r="L30" s="16"/>
    </row>
    <row r="31" spans="3:12" ht="15">
      <c r="C31" s="2" t="s">
        <v>17</v>
      </c>
      <c r="D31" s="98">
        <v>-10.752</v>
      </c>
      <c r="E31" s="2"/>
      <c r="H31" s="16"/>
      <c r="I31" s="16"/>
      <c r="J31" s="15"/>
      <c r="K31" s="16"/>
      <c r="L31" s="16"/>
    </row>
    <row r="32" spans="3:12" ht="15">
      <c r="C32" s="2" t="s">
        <v>18</v>
      </c>
      <c r="D32" s="99">
        <v>0</v>
      </c>
      <c r="E32" s="2"/>
      <c r="H32" s="16"/>
      <c r="I32" s="16"/>
      <c r="J32" s="15"/>
      <c r="K32" s="16"/>
      <c r="L32" s="16"/>
    </row>
    <row r="33" spans="3:12" ht="15">
      <c r="C33" s="2" t="s">
        <v>19</v>
      </c>
      <c r="D33" s="99">
        <v>6.528</v>
      </c>
      <c r="E33" s="2"/>
      <c r="H33" s="16"/>
      <c r="I33" s="16"/>
      <c r="J33" s="15"/>
      <c r="K33" s="16"/>
      <c r="L33" s="16"/>
    </row>
    <row r="34" spans="3:12" ht="15">
      <c r="C34" s="2" t="s">
        <v>20</v>
      </c>
      <c r="D34" s="100">
        <v>0</v>
      </c>
      <c r="E34" s="2"/>
      <c r="H34" s="16"/>
      <c r="I34" s="16"/>
      <c r="J34" s="15"/>
      <c r="K34" s="16"/>
      <c r="L34" s="16"/>
    </row>
    <row r="35" spans="2:12" ht="15">
      <c r="B35" s="2" t="s">
        <v>164</v>
      </c>
      <c r="D35" s="101"/>
      <c r="E35" s="2"/>
      <c r="H35" s="16"/>
      <c r="I35" s="16"/>
      <c r="J35" s="15"/>
      <c r="K35" s="16"/>
      <c r="L35" s="16"/>
    </row>
    <row r="36" spans="3:5" ht="15">
      <c r="C36" s="2" t="s">
        <v>21</v>
      </c>
      <c r="D36" s="96">
        <v>830</v>
      </c>
      <c r="E36" s="2"/>
    </row>
    <row r="37" spans="3:5" ht="15">
      <c r="C37" s="2" t="s">
        <v>22</v>
      </c>
      <c r="D37" s="102">
        <v>0</v>
      </c>
      <c r="E37" s="2"/>
    </row>
    <row r="38" spans="3:5" ht="15">
      <c r="C38" s="2" t="s">
        <v>23</v>
      </c>
      <c r="D38" s="17">
        <v>1</v>
      </c>
      <c r="E38" s="2"/>
    </row>
    <row r="39" spans="3:5" ht="15">
      <c r="C39" s="1" t="s">
        <v>217</v>
      </c>
      <c r="D39" s="84">
        <v>0</v>
      </c>
      <c r="E39" s="2"/>
    </row>
    <row r="40" spans="2:35" ht="15">
      <c r="B40" s="2" t="s">
        <v>163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3:41" ht="15">
      <c r="C41" s="1" t="s">
        <v>156</v>
      </c>
      <c r="D41" s="19">
        <f>D10</f>
        <v>2010</v>
      </c>
      <c r="E41" s="8">
        <f aca="true" t="shared" si="4" ref="E41:R41">D41+1</f>
        <v>2011</v>
      </c>
      <c r="F41" s="8">
        <f t="shared" si="4"/>
        <v>2012</v>
      </c>
      <c r="G41" s="8">
        <f t="shared" si="4"/>
        <v>2013</v>
      </c>
      <c r="H41" s="8">
        <f t="shared" si="4"/>
        <v>2014</v>
      </c>
      <c r="I41" s="8">
        <f t="shared" si="4"/>
        <v>2015</v>
      </c>
      <c r="J41" s="8">
        <f t="shared" si="4"/>
        <v>2016</v>
      </c>
      <c r="K41" s="8">
        <f t="shared" si="4"/>
        <v>2017</v>
      </c>
      <c r="L41" s="8">
        <f t="shared" si="4"/>
        <v>2018</v>
      </c>
      <c r="M41" s="8">
        <f t="shared" si="4"/>
        <v>2019</v>
      </c>
      <c r="N41" s="8">
        <f t="shared" si="4"/>
        <v>2020</v>
      </c>
      <c r="O41" s="8">
        <f t="shared" si="4"/>
        <v>2021</v>
      </c>
      <c r="P41" s="8">
        <f t="shared" si="4"/>
        <v>2022</v>
      </c>
      <c r="Q41" s="8">
        <f t="shared" si="4"/>
        <v>2023</v>
      </c>
      <c r="R41" s="8">
        <f t="shared" si="4"/>
        <v>2024</v>
      </c>
      <c r="S41" s="8">
        <f aca="true" t="shared" si="5" ref="S41:AI41">R41+1</f>
        <v>2025</v>
      </c>
      <c r="T41" s="8">
        <f t="shared" si="5"/>
        <v>2026</v>
      </c>
      <c r="U41" s="8">
        <f t="shared" si="5"/>
        <v>2027</v>
      </c>
      <c r="V41" s="8">
        <f t="shared" si="5"/>
        <v>2028</v>
      </c>
      <c r="W41" s="8">
        <f t="shared" si="5"/>
        <v>2029</v>
      </c>
      <c r="X41" s="8">
        <f t="shared" si="5"/>
        <v>2030</v>
      </c>
      <c r="Y41" s="8">
        <f t="shared" si="5"/>
        <v>2031</v>
      </c>
      <c r="Z41" s="8">
        <f t="shared" si="5"/>
        <v>2032</v>
      </c>
      <c r="AA41" s="8">
        <f t="shared" si="5"/>
        <v>2033</v>
      </c>
      <c r="AB41" s="8">
        <f t="shared" si="5"/>
        <v>2034</v>
      </c>
      <c r="AC41" s="8">
        <f t="shared" si="5"/>
        <v>2035</v>
      </c>
      <c r="AD41" s="8">
        <f t="shared" si="5"/>
        <v>2036</v>
      </c>
      <c r="AE41" s="8">
        <f t="shared" si="5"/>
        <v>2037</v>
      </c>
      <c r="AF41" s="8">
        <f t="shared" si="5"/>
        <v>2038</v>
      </c>
      <c r="AG41" s="8">
        <f t="shared" si="5"/>
        <v>2039</v>
      </c>
      <c r="AH41" s="8">
        <f t="shared" si="5"/>
        <v>2040</v>
      </c>
      <c r="AI41" s="8">
        <f t="shared" si="5"/>
        <v>2041</v>
      </c>
      <c r="AJ41" s="8"/>
      <c r="AK41" s="8"/>
      <c r="AL41" s="8"/>
      <c r="AM41" s="8"/>
      <c r="AN41" s="8"/>
      <c r="AO41" s="8"/>
    </row>
    <row r="42" spans="3:35" ht="15">
      <c r="C42" s="2" t="s">
        <v>158</v>
      </c>
      <c r="D42" s="77">
        <v>1</v>
      </c>
      <c r="E42" s="77">
        <v>0</v>
      </c>
      <c r="F42" s="77">
        <v>0</v>
      </c>
      <c r="G42" s="77">
        <v>0</v>
      </c>
      <c r="H42" s="7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</row>
    <row r="43" spans="3:35" ht="15">
      <c r="C43" s="2" t="s">
        <v>159</v>
      </c>
      <c r="D43" s="82">
        <f>Participation!D38</f>
        <v>1</v>
      </c>
      <c r="E43" s="82">
        <f>Participation!E38</f>
        <v>1</v>
      </c>
      <c r="F43" s="82">
        <f>Participation!F38</f>
        <v>1</v>
      </c>
      <c r="G43" s="82">
        <f>Participation!G38</f>
        <v>1</v>
      </c>
      <c r="H43" s="82">
        <f>Participation!H38</f>
        <v>1</v>
      </c>
      <c r="I43" s="82">
        <f>Participation!I38</f>
        <v>1</v>
      </c>
      <c r="J43" s="82">
        <f>Participation!J38</f>
        <v>1</v>
      </c>
      <c r="K43" s="82">
        <f>Participation!K38</f>
        <v>1</v>
      </c>
      <c r="L43" s="82">
        <f>Participation!L38</f>
        <v>1</v>
      </c>
      <c r="M43" s="82">
        <f>Participation!M38</f>
        <v>1</v>
      </c>
      <c r="N43" s="82">
        <f>Participation!N38</f>
        <v>1</v>
      </c>
      <c r="O43" s="82">
        <f>Participation!O38</f>
        <v>1</v>
      </c>
      <c r="P43" s="82">
        <f>Participation!P38</f>
        <v>1</v>
      </c>
      <c r="Q43" s="82">
        <f>Participation!Q38</f>
        <v>1</v>
      </c>
      <c r="R43" s="82">
        <f>Participation!R38</f>
        <v>1</v>
      </c>
      <c r="S43" s="82">
        <f>Participation!S38</f>
        <v>0</v>
      </c>
      <c r="T43" s="82">
        <f>Participation!T38</f>
        <v>0</v>
      </c>
      <c r="U43" s="82">
        <f>Participation!U38</f>
        <v>0</v>
      </c>
      <c r="V43" s="82">
        <f>Participation!V38</f>
        <v>0</v>
      </c>
      <c r="W43" s="82">
        <f>Participation!W38</f>
        <v>0</v>
      </c>
      <c r="X43" s="82">
        <f>Participation!X38</f>
        <v>0</v>
      </c>
      <c r="Y43" s="82">
        <f>Participation!Y38</f>
        <v>0</v>
      </c>
      <c r="Z43" s="82">
        <f>Participation!Z38</f>
        <v>0</v>
      </c>
      <c r="AA43" s="82">
        <f>Participation!AA38</f>
        <v>0</v>
      </c>
      <c r="AB43" s="82">
        <f>Participation!AB38</f>
        <v>0</v>
      </c>
      <c r="AC43" s="82">
        <f>Participation!AC38</f>
        <v>0</v>
      </c>
      <c r="AD43" s="82">
        <f>Participation!AD38</f>
        <v>0</v>
      </c>
      <c r="AE43" s="82">
        <f>Participation!AE38</f>
        <v>0</v>
      </c>
      <c r="AF43" s="82">
        <f>Participation!AF38</f>
        <v>0</v>
      </c>
      <c r="AG43" s="82">
        <f>Participation!AG38</f>
        <v>0</v>
      </c>
      <c r="AH43" s="82">
        <f>Participation!AH38</f>
        <v>0</v>
      </c>
      <c r="AI43" s="82">
        <f>Participation!AI38</f>
        <v>0</v>
      </c>
    </row>
    <row r="45" spans="2:35" ht="15">
      <c r="B45" s="2" t="s">
        <v>165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</row>
    <row r="46" spans="4:35" ht="15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2:35" ht="15">
      <c r="B47" s="2" t="s">
        <v>24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3:35" ht="15">
      <c r="C48" s="2" t="s">
        <v>160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</row>
    <row r="49" spans="3:35" ht="15">
      <c r="C49" s="2" t="s">
        <v>161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</row>
    <row r="50" spans="3:35" ht="15">
      <c r="C50" s="2" t="s">
        <v>162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</row>
    <row r="51" spans="3:35" ht="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ht="15">
      <c r="B52" s="2" t="s">
        <v>28</v>
      </c>
    </row>
    <row r="53" spans="3:35" ht="15">
      <c r="C53" s="2" t="s">
        <v>167</v>
      </c>
      <c r="D53" s="1">
        <f aca="true" t="shared" si="6" ref="D53:R53">IF(D10-$D$10+1&lt;=$D$14,D24*$D$33+D25*$D$34,0)</f>
        <v>58.944690242899945</v>
      </c>
      <c r="E53" s="1">
        <f t="shared" si="6"/>
        <v>61.977134630186946</v>
      </c>
      <c r="F53" s="1">
        <f t="shared" si="6"/>
        <v>63.34119106909257</v>
      </c>
      <c r="G53" s="1">
        <f t="shared" si="6"/>
        <v>64.79667960116535</v>
      </c>
      <c r="H53" s="1">
        <f t="shared" si="6"/>
        <v>66.60525998920029</v>
      </c>
      <c r="I53" s="1">
        <f t="shared" si="6"/>
        <v>68.57164818887631</v>
      </c>
      <c r="J53" s="1">
        <f t="shared" si="6"/>
        <v>70.4733768345426</v>
      </c>
      <c r="K53" s="1">
        <f t="shared" si="6"/>
        <v>72.37087573957888</v>
      </c>
      <c r="L53" s="1">
        <f t="shared" si="6"/>
        <v>74.34907241176624</v>
      </c>
      <c r="M53" s="1">
        <f t="shared" si="6"/>
        <v>76.37323258411924</v>
      </c>
      <c r="N53" s="1">
        <f t="shared" si="6"/>
        <v>78.44944076164282</v>
      </c>
      <c r="O53" s="1">
        <f t="shared" si="6"/>
        <v>80.62732078449208</v>
      </c>
      <c r="P53" s="1">
        <f t="shared" si="6"/>
        <v>82.81564152218212</v>
      </c>
      <c r="Q53" s="1">
        <f t="shared" si="6"/>
        <v>85.06373334028096</v>
      </c>
      <c r="R53" s="1">
        <f t="shared" si="6"/>
        <v>87.3732391967677</v>
      </c>
      <c r="S53" s="1">
        <f aca="true" t="shared" si="7" ref="S53:AI53">IF(S10-$D$10+1&lt;=$D$14,S24*$D$33+S25*$D$34,0)</f>
        <v>0</v>
      </c>
      <c r="T53" s="1">
        <f t="shared" si="7"/>
        <v>0</v>
      </c>
      <c r="U53" s="1">
        <f t="shared" si="7"/>
        <v>0</v>
      </c>
      <c r="V53" s="1">
        <f t="shared" si="7"/>
        <v>0</v>
      </c>
      <c r="W53" s="1">
        <f t="shared" si="7"/>
        <v>0</v>
      </c>
      <c r="X53" s="1">
        <f t="shared" si="7"/>
        <v>0</v>
      </c>
      <c r="Y53" s="1">
        <f t="shared" si="7"/>
        <v>0</v>
      </c>
      <c r="Z53" s="1">
        <f t="shared" si="7"/>
        <v>0</v>
      </c>
      <c r="AA53" s="1">
        <f t="shared" si="7"/>
        <v>0</v>
      </c>
      <c r="AB53" s="1">
        <f t="shared" si="7"/>
        <v>0</v>
      </c>
      <c r="AC53" s="1">
        <f t="shared" si="7"/>
        <v>0</v>
      </c>
      <c r="AD53" s="1">
        <f t="shared" si="7"/>
        <v>0</v>
      </c>
      <c r="AE53" s="1">
        <f t="shared" si="7"/>
        <v>0</v>
      </c>
      <c r="AF53" s="1">
        <f t="shared" si="7"/>
        <v>0</v>
      </c>
      <c r="AG53" s="1">
        <f t="shared" si="7"/>
        <v>0</v>
      </c>
      <c r="AH53" s="1">
        <f t="shared" si="7"/>
        <v>0</v>
      </c>
      <c r="AI53" s="1">
        <f t="shared" si="7"/>
        <v>0</v>
      </c>
    </row>
    <row r="54" spans="3:35" ht="15">
      <c r="C54" s="2" t="s">
        <v>168</v>
      </c>
      <c r="D54" s="15">
        <v>600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</row>
    <row r="55" spans="3:35" ht="15">
      <c r="C55" s="2" t="s">
        <v>169</v>
      </c>
      <c r="D55" s="1">
        <f aca="true" t="shared" si="8" ref="D55:R55">IF(D10-$D$10+1&lt;=$D$14,+D20*$D$33+D21*$D$34,0)</f>
        <v>88.7920608</v>
      </c>
      <c r="E55" s="1">
        <f t="shared" si="8"/>
        <v>90.01030691199999</v>
      </c>
      <c r="F55" s="1">
        <f t="shared" si="8"/>
        <v>96.70948647720961</v>
      </c>
      <c r="G55" s="1">
        <f t="shared" si="8"/>
        <v>101.6172471601058</v>
      </c>
      <c r="H55" s="1">
        <f t="shared" si="8"/>
        <v>105.30933115491865</v>
      </c>
      <c r="I55" s="1">
        <f t="shared" si="8"/>
        <v>121.61293895701391</v>
      </c>
      <c r="J55" s="1">
        <f t="shared" si="8"/>
        <v>125.33794096233316</v>
      </c>
      <c r="K55" s="1">
        <f t="shared" si="8"/>
        <v>129.18062129810085</v>
      </c>
      <c r="L55" s="1">
        <f t="shared" si="8"/>
        <v>133.2289129278514</v>
      </c>
      <c r="M55" s="1">
        <f t="shared" si="8"/>
        <v>137.15827918189265</v>
      </c>
      <c r="N55" s="1">
        <f t="shared" si="8"/>
        <v>185.53475761520198</v>
      </c>
      <c r="O55" s="1">
        <f t="shared" si="8"/>
        <v>191.7253825384933</v>
      </c>
      <c r="P55" s="1">
        <f t="shared" si="8"/>
        <v>196.94548534500979</v>
      </c>
      <c r="Q55" s="1">
        <f t="shared" si="8"/>
        <v>202.62803848002002</v>
      </c>
      <c r="R55" s="1">
        <f t="shared" si="8"/>
        <v>208.71319278489727</v>
      </c>
      <c r="S55" s="1">
        <f aca="true" t="shared" si="9" ref="S55:AI55">IF(S10-$D$10+1&lt;=$D$14,+S20*$D$33+S21*$D$34,0)</f>
        <v>0</v>
      </c>
      <c r="T55" s="1">
        <f t="shared" si="9"/>
        <v>0</v>
      </c>
      <c r="U55" s="1">
        <f t="shared" si="9"/>
        <v>0</v>
      </c>
      <c r="V55" s="1">
        <f t="shared" si="9"/>
        <v>0</v>
      </c>
      <c r="W55" s="1">
        <f t="shared" si="9"/>
        <v>0</v>
      </c>
      <c r="X55" s="1">
        <f t="shared" si="9"/>
        <v>0</v>
      </c>
      <c r="Y55" s="1">
        <f t="shared" si="9"/>
        <v>0</v>
      </c>
      <c r="Z55" s="1">
        <f t="shared" si="9"/>
        <v>0</v>
      </c>
      <c r="AA55" s="1">
        <f t="shared" si="9"/>
        <v>0</v>
      </c>
      <c r="AB55" s="1">
        <f t="shared" si="9"/>
        <v>0</v>
      </c>
      <c r="AC55" s="1">
        <f t="shared" si="9"/>
        <v>0</v>
      </c>
      <c r="AD55" s="1">
        <f t="shared" si="9"/>
        <v>0</v>
      </c>
      <c r="AE55" s="1">
        <f t="shared" si="9"/>
        <v>0</v>
      </c>
      <c r="AF55" s="1">
        <f t="shared" si="9"/>
        <v>0</v>
      </c>
      <c r="AG55" s="1">
        <f t="shared" si="9"/>
        <v>0</v>
      </c>
      <c r="AH55" s="1">
        <f t="shared" si="9"/>
        <v>0</v>
      </c>
      <c r="AI55" s="1">
        <f t="shared" si="9"/>
        <v>0</v>
      </c>
    </row>
    <row r="56" spans="1:34" ht="24.75" customHeight="1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/>
      <c r="S56" s="3"/>
      <c r="T56" s="3"/>
      <c r="U56" s="3"/>
      <c r="V56" s="3"/>
      <c r="W56" s="3"/>
      <c r="X56" s="3"/>
      <c r="Y56" s="3"/>
      <c r="Z56" s="3"/>
      <c r="AA56" s="3"/>
      <c r="AB56" s="3"/>
      <c r="AH56" s="3"/>
    </row>
    <row r="57" spans="1:34" ht="25.5">
      <c r="A57" s="111" t="str">
        <f>+D1</f>
        <v>Clothes Dryer Conversion Program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3"/>
      <c r="S57" s="3"/>
      <c r="T57" s="3"/>
      <c r="U57" s="3"/>
      <c r="V57" s="3"/>
      <c r="W57" s="3"/>
      <c r="X57" s="3"/>
      <c r="Y57" s="3"/>
      <c r="Z57" s="3"/>
      <c r="AA57" s="3"/>
      <c r="AB57" s="3"/>
      <c r="AH57" s="3"/>
    </row>
    <row r="58" spans="1:34" ht="25.5">
      <c r="A58" s="89"/>
      <c r="B58" s="90"/>
      <c r="C58" s="90"/>
      <c r="D58" s="91"/>
      <c r="E58" s="90"/>
      <c r="F58" s="90"/>
      <c r="G58" s="90"/>
      <c r="H58" s="90"/>
      <c r="I58" s="90"/>
      <c r="J58" s="90"/>
      <c r="K58" s="90"/>
      <c r="L58" s="90"/>
      <c r="M58" s="90"/>
      <c r="N58" s="92"/>
      <c r="S58" s="3"/>
      <c r="T58" s="3"/>
      <c r="U58" s="3"/>
      <c r="V58" s="3"/>
      <c r="W58" s="3"/>
      <c r="X58" s="3"/>
      <c r="Y58" s="3"/>
      <c r="Z58" s="3"/>
      <c r="AA58" s="3"/>
      <c r="AB58" s="3"/>
      <c r="AH58" s="3"/>
    </row>
    <row r="59" spans="1:34" ht="1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2"/>
      <c r="S59" s="3"/>
      <c r="T59" s="3"/>
      <c r="U59" s="3"/>
      <c r="V59" s="3"/>
      <c r="W59" s="3"/>
      <c r="X59" s="3"/>
      <c r="Y59" s="3"/>
      <c r="Z59" s="3"/>
      <c r="AA59" s="3"/>
      <c r="AB59" s="3"/>
      <c r="AH59" s="3"/>
    </row>
    <row r="60" spans="1:14" ht="15.75">
      <c r="A60" s="107" t="s">
        <v>29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9"/>
    </row>
    <row r="61" spans="1:14" ht="15">
      <c r="A61" s="43"/>
      <c r="B61" s="44"/>
      <c r="C61" s="66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55"/>
    </row>
    <row r="62" spans="1:14" ht="15">
      <c r="A62" s="40"/>
      <c r="B62" s="41"/>
      <c r="C62" s="41"/>
      <c r="D62" s="42"/>
      <c r="E62" s="40"/>
      <c r="F62" s="41"/>
      <c r="G62" s="41"/>
      <c r="H62" s="41"/>
      <c r="I62" s="42"/>
      <c r="J62" s="40"/>
      <c r="K62" s="41"/>
      <c r="L62" s="41"/>
      <c r="M62" s="41"/>
      <c r="N62" s="42"/>
    </row>
    <row r="63" spans="1:36" ht="15">
      <c r="A63" s="104" t="s">
        <v>205</v>
      </c>
      <c r="B63" s="105"/>
      <c r="C63" s="105"/>
      <c r="D63" s="106"/>
      <c r="E63" s="104" t="s">
        <v>180</v>
      </c>
      <c r="F63" s="105"/>
      <c r="G63" s="105"/>
      <c r="H63" s="105"/>
      <c r="I63" s="106"/>
      <c r="J63" s="104" t="s">
        <v>181</v>
      </c>
      <c r="K63" s="105"/>
      <c r="L63" s="105"/>
      <c r="M63" s="105"/>
      <c r="N63" s="106"/>
      <c r="AJ63" s="2"/>
    </row>
    <row r="64" spans="1:36" ht="15">
      <c r="A64" s="43"/>
      <c r="B64" s="44"/>
      <c r="C64" s="45"/>
      <c r="D64" s="46"/>
      <c r="E64" s="47"/>
      <c r="F64" s="45"/>
      <c r="G64" s="45"/>
      <c r="H64" s="45"/>
      <c r="I64" s="46"/>
      <c r="J64" s="47"/>
      <c r="K64" s="45"/>
      <c r="L64" s="45"/>
      <c r="M64" s="45"/>
      <c r="N64" s="46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2"/>
    </row>
    <row r="65" spans="1:36" ht="15">
      <c r="A65" s="48" t="s">
        <v>30</v>
      </c>
      <c r="B65" s="41"/>
      <c r="C65" s="41"/>
      <c r="D65" s="42"/>
      <c r="E65" s="48" t="s">
        <v>30</v>
      </c>
      <c r="F65" s="41"/>
      <c r="G65" s="41"/>
      <c r="H65" s="41"/>
      <c r="I65" s="42"/>
      <c r="J65" s="48" t="s">
        <v>30</v>
      </c>
      <c r="K65" s="41"/>
      <c r="L65" s="41"/>
      <c r="M65" s="41"/>
      <c r="N65" s="42"/>
      <c r="AJ65" s="2"/>
    </row>
    <row r="66" spans="1:15" ht="15">
      <c r="A66" s="49" t="s">
        <v>31</v>
      </c>
      <c r="B66" s="50"/>
      <c r="C66" s="50"/>
      <c r="D66" s="51">
        <f>AI137</f>
        <v>2247.127032414778</v>
      </c>
      <c r="E66" s="49" t="s">
        <v>170</v>
      </c>
      <c r="F66" s="50"/>
      <c r="G66" s="50"/>
      <c r="H66" s="50"/>
      <c r="I66" s="62">
        <f>AI192</f>
        <v>2247.127032414778</v>
      </c>
      <c r="J66" s="49" t="s">
        <v>179</v>
      </c>
      <c r="K66" s="50"/>
      <c r="L66" s="50"/>
      <c r="M66" s="50"/>
      <c r="N66" s="51">
        <f>AI259</f>
        <v>2247.127032414778</v>
      </c>
      <c r="O66" s="2"/>
    </row>
    <row r="67" spans="1:15" ht="15">
      <c r="A67" s="49" t="s">
        <v>32</v>
      </c>
      <c r="B67" s="50"/>
      <c r="C67" s="50"/>
      <c r="D67" s="51">
        <f>AI140</f>
        <v>830</v>
      </c>
      <c r="E67" s="49" t="s">
        <v>171</v>
      </c>
      <c r="F67" s="50"/>
      <c r="G67" s="50"/>
      <c r="H67" s="50"/>
      <c r="I67" s="62">
        <f>AI199</f>
        <v>0</v>
      </c>
      <c r="J67" s="49" t="s">
        <v>172</v>
      </c>
      <c r="K67" s="50"/>
      <c r="L67" s="50"/>
      <c r="M67" s="50"/>
      <c r="N67" s="51">
        <f>AI261</f>
        <v>0</v>
      </c>
      <c r="O67" s="2"/>
    </row>
    <row r="68" spans="1:15" ht="15">
      <c r="A68" s="49" t="s">
        <v>33</v>
      </c>
      <c r="B68" s="50"/>
      <c r="C68" s="50"/>
      <c r="D68" s="51">
        <f>AI144</f>
        <v>0</v>
      </c>
      <c r="E68" s="49" t="s">
        <v>172</v>
      </c>
      <c r="F68" s="50"/>
      <c r="G68" s="50"/>
      <c r="H68" s="50"/>
      <c r="I68" s="62">
        <f>AI201</f>
        <v>0</v>
      </c>
      <c r="J68" s="49" t="s">
        <v>34</v>
      </c>
      <c r="K68" s="50"/>
      <c r="L68" s="50"/>
      <c r="M68" s="50"/>
      <c r="N68" s="51">
        <f>AI266</f>
        <v>600</v>
      </c>
      <c r="O68" s="2"/>
    </row>
    <row r="69" spans="1:15" ht="15">
      <c r="A69" s="49" t="s">
        <v>34</v>
      </c>
      <c r="B69" s="50"/>
      <c r="C69" s="50"/>
      <c r="D69" s="51">
        <f>AI147</f>
        <v>600</v>
      </c>
      <c r="E69" s="49" t="s">
        <v>173</v>
      </c>
      <c r="F69" s="50"/>
      <c r="G69" s="50"/>
      <c r="H69" s="50"/>
      <c r="I69" s="62">
        <f>AI203</f>
        <v>735.5908169628063</v>
      </c>
      <c r="J69" s="52" t="s">
        <v>225</v>
      </c>
      <c r="K69" s="50"/>
      <c r="L69" s="50"/>
      <c r="M69" s="50"/>
      <c r="N69" s="51">
        <f>+AI268</f>
        <v>0</v>
      </c>
      <c r="O69" s="2"/>
    </row>
    <row r="70" spans="1:15" ht="15">
      <c r="A70" s="52" t="s">
        <v>225</v>
      </c>
      <c r="B70" s="50"/>
      <c r="C70" s="50"/>
      <c r="D70" s="87">
        <f>+AI142</f>
        <v>0</v>
      </c>
      <c r="E70" s="49"/>
      <c r="F70" s="50"/>
      <c r="G70" s="50"/>
      <c r="H70" s="50"/>
      <c r="I70" s="53"/>
      <c r="J70" s="49"/>
      <c r="K70" s="50"/>
      <c r="L70" s="50"/>
      <c r="M70" s="50"/>
      <c r="N70" s="53"/>
      <c r="O70" s="2"/>
    </row>
    <row r="71" spans="1:15" ht="15">
      <c r="A71" s="49" t="s">
        <v>35</v>
      </c>
      <c r="B71" s="50"/>
      <c r="C71" s="50"/>
      <c r="D71" s="60">
        <f>SUM(D66:D70)</f>
        <v>3677.127032414778</v>
      </c>
      <c r="E71" s="49" t="s">
        <v>35</v>
      </c>
      <c r="F71" s="50"/>
      <c r="G71" s="50"/>
      <c r="H71" s="50"/>
      <c r="I71" s="63">
        <f>SUM(I66:I69)</f>
        <v>2982.7178493775846</v>
      </c>
      <c r="J71" s="49" t="s">
        <v>35</v>
      </c>
      <c r="K71" s="50"/>
      <c r="L71" s="50"/>
      <c r="M71" s="50"/>
      <c r="N71" s="63">
        <f>SUM(N66:N69)</f>
        <v>2847.127032414778</v>
      </c>
      <c r="O71" s="2"/>
    </row>
    <row r="72" spans="1:15" ht="15">
      <c r="A72" s="52"/>
      <c r="B72" s="50"/>
      <c r="C72" s="50"/>
      <c r="D72" s="53"/>
      <c r="E72" s="49"/>
      <c r="F72" s="50"/>
      <c r="G72" s="50"/>
      <c r="H72" s="50"/>
      <c r="I72" s="53"/>
      <c r="J72" s="49"/>
      <c r="K72" s="50"/>
      <c r="L72" s="50"/>
      <c r="M72" s="50"/>
      <c r="N72" s="53"/>
      <c r="O72" s="2"/>
    </row>
    <row r="73" spans="1:15" ht="15">
      <c r="A73" s="49" t="s">
        <v>36</v>
      </c>
      <c r="B73" s="50"/>
      <c r="C73" s="50"/>
      <c r="D73" s="51"/>
      <c r="E73" s="49" t="s">
        <v>36</v>
      </c>
      <c r="F73" s="50"/>
      <c r="G73" s="50"/>
      <c r="H73" s="50"/>
      <c r="I73" s="62"/>
      <c r="J73" s="49" t="s">
        <v>36</v>
      </c>
      <c r="K73" s="50"/>
      <c r="L73" s="50"/>
      <c r="M73" s="50"/>
      <c r="N73" s="51"/>
      <c r="O73" s="2"/>
    </row>
    <row r="74" spans="1:15" ht="15">
      <c r="A74" s="49" t="s">
        <v>37</v>
      </c>
      <c r="B74" s="50"/>
      <c r="C74" s="50"/>
      <c r="D74" s="51">
        <f>AI160</f>
        <v>830</v>
      </c>
      <c r="E74" s="49" t="s">
        <v>174</v>
      </c>
      <c r="F74" s="64"/>
      <c r="G74" s="50"/>
      <c r="H74" s="50"/>
      <c r="I74" s="62">
        <f>AI209</f>
        <v>0</v>
      </c>
      <c r="J74" s="49" t="s">
        <v>177</v>
      </c>
      <c r="K74" s="64"/>
      <c r="L74" s="50"/>
      <c r="M74" s="50"/>
      <c r="N74" s="51">
        <f>AI284</f>
        <v>0</v>
      </c>
      <c r="O74" s="2"/>
    </row>
    <row r="75" spans="1:15" ht="15">
      <c r="A75" s="49" t="s">
        <v>38</v>
      </c>
      <c r="B75" s="50"/>
      <c r="C75" s="50"/>
      <c r="D75" s="51">
        <f>AI162</f>
        <v>0</v>
      </c>
      <c r="E75" s="49" t="s">
        <v>175</v>
      </c>
      <c r="F75" s="50"/>
      <c r="G75" s="50"/>
      <c r="H75" s="50"/>
      <c r="I75" s="51">
        <f>AI210</f>
        <v>0</v>
      </c>
      <c r="J75" s="49" t="s">
        <v>37</v>
      </c>
      <c r="K75" s="50"/>
      <c r="L75" s="50"/>
      <c r="M75" s="50"/>
      <c r="N75" s="51">
        <f>AI277</f>
        <v>830</v>
      </c>
      <c r="O75" s="2"/>
    </row>
    <row r="76" spans="1:15" ht="15">
      <c r="A76" s="49" t="s">
        <v>39</v>
      </c>
      <c r="B76" s="50"/>
      <c r="C76" s="50"/>
      <c r="D76" s="51">
        <f>AI165</f>
        <v>735.5908169628063</v>
      </c>
      <c r="E76" s="49" t="s">
        <v>176</v>
      </c>
      <c r="F76" s="50"/>
      <c r="G76" s="50"/>
      <c r="H76" s="50"/>
      <c r="I76" s="62">
        <f>AI213</f>
        <v>2247.127032414778</v>
      </c>
      <c r="J76" s="49" t="s">
        <v>174</v>
      </c>
      <c r="K76" s="64"/>
      <c r="L76" s="50"/>
      <c r="M76" s="50"/>
      <c r="N76" s="51">
        <f>AI280</f>
        <v>0</v>
      </c>
      <c r="O76" s="2"/>
    </row>
    <row r="77" spans="1:15" ht="15">
      <c r="A77" s="52"/>
      <c r="B77" s="50"/>
      <c r="C77" s="50"/>
      <c r="D77" s="51"/>
      <c r="E77" s="49" t="s">
        <v>177</v>
      </c>
      <c r="F77" s="64"/>
      <c r="G77" s="50"/>
      <c r="H77" s="50"/>
      <c r="I77" s="62">
        <f>AI215</f>
        <v>0</v>
      </c>
      <c r="J77" s="49" t="s">
        <v>175</v>
      </c>
      <c r="K77" s="50"/>
      <c r="L77" s="50"/>
      <c r="M77" s="50"/>
      <c r="N77" s="51">
        <f>AI281</f>
        <v>735.5908169628063</v>
      </c>
      <c r="O77" s="2"/>
    </row>
    <row r="78" spans="1:15" ht="15">
      <c r="A78" s="52"/>
      <c r="B78" s="50"/>
      <c r="C78" s="50"/>
      <c r="D78" s="51"/>
      <c r="E78" s="49" t="s">
        <v>32</v>
      </c>
      <c r="F78" s="50"/>
      <c r="G78" s="50"/>
      <c r="H78" s="50"/>
      <c r="I78" s="62">
        <f>AI220</f>
        <v>830</v>
      </c>
      <c r="J78" s="49"/>
      <c r="K78" s="50"/>
      <c r="L78" s="50"/>
      <c r="M78" s="50"/>
      <c r="N78" s="51"/>
      <c r="O78" s="2"/>
    </row>
    <row r="79" spans="1:15" ht="15">
      <c r="A79" s="52"/>
      <c r="B79" s="50"/>
      <c r="C79" s="50"/>
      <c r="D79" s="51"/>
      <c r="E79" s="49" t="s">
        <v>178</v>
      </c>
      <c r="F79" s="50"/>
      <c r="G79" s="50"/>
      <c r="H79" s="50"/>
      <c r="I79" s="62">
        <f>AI222</f>
        <v>0</v>
      </c>
      <c r="J79" s="49"/>
      <c r="K79" s="50"/>
      <c r="L79" s="50"/>
      <c r="M79" s="50"/>
      <c r="N79" s="51"/>
      <c r="O79" s="2"/>
    </row>
    <row r="80" spans="1:15" ht="15">
      <c r="A80" s="52"/>
      <c r="B80" s="50"/>
      <c r="C80" s="50"/>
      <c r="D80" s="53"/>
      <c r="E80" s="49"/>
      <c r="F80" s="64"/>
      <c r="G80" s="50"/>
      <c r="H80" s="50"/>
      <c r="I80" s="53"/>
      <c r="J80" s="49"/>
      <c r="K80" s="64"/>
      <c r="L80" s="50"/>
      <c r="M80" s="50"/>
      <c r="N80" s="53"/>
      <c r="O80" s="2"/>
    </row>
    <row r="81" spans="1:15" ht="15">
      <c r="A81" s="49" t="s">
        <v>40</v>
      </c>
      <c r="B81" s="50"/>
      <c r="C81" s="50"/>
      <c r="D81" s="60">
        <f>SUM(D74:D80)</f>
        <v>1565.5908169628065</v>
      </c>
      <c r="E81" s="49" t="s">
        <v>40</v>
      </c>
      <c r="F81" s="64"/>
      <c r="G81" s="50"/>
      <c r="H81" s="50"/>
      <c r="I81" s="63">
        <f>SUM(I74:I79)</f>
        <v>3077.127032414778</v>
      </c>
      <c r="J81" s="49" t="s">
        <v>40</v>
      </c>
      <c r="K81" s="64"/>
      <c r="L81" s="50"/>
      <c r="M81" s="50"/>
      <c r="N81" s="63">
        <f>SUM(N74:N79)</f>
        <v>1565.5908169628065</v>
      </c>
      <c r="O81" s="2"/>
    </row>
    <row r="82" spans="1:15" ht="15">
      <c r="A82" s="52"/>
      <c r="B82" s="50"/>
      <c r="C82" s="50"/>
      <c r="D82" s="53"/>
      <c r="E82" s="49"/>
      <c r="F82" s="64"/>
      <c r="G82" s="50"/>
      <c r="H82" s="50"/>
      <c r="I82" s="53"/>
      <c r="J82" s="49"/>
      <c r="K82" s="64"/>
      <c r="L82" s="50"/>
      <c r="M82" s="50"/>
      <c r="N82" s="53"/>
      <c r="O82" s="2"/>
    </row>
    <row r="83" spans="1:15" ht="15.75" thickBot="1">
      <c r="A83" s="49" t="s">
        <v>41</v>
      </c>
      <c r="B83" s="50"/>
      <c r="C83" s="50"/>
      <c r="D83" s="61">
        <f>D71-D81</f>
        <v>2111.5362154519717</v>
      </c>
      <c r="E83" s="49" t="s">
        <v>41</v>
      </c>
      <c r="F83" s="50"/>
      <c r="G83" s="50"/>
      <c r="H83" s="50"/>
      <c r="I83" s="65">
        <f>I71-I81</f>
        <v>-94.40918303719354</v>
      </c>
      <c r="J83" s="49" t="s">
        <v>41</v>
      </c>
      <c r="K83" s="50"/>
      <c r="L83" s="50"/>
      <c r="M83" s="50"/>
      <c r="N83" s="65">
        <f>N71-N81</f>
        <v>1281.5362154519717</v>
      </c>
      <c r="O83" s="2"/>
    </row>
    <row r="84" spans="1:15" ht="15.75" thickTop="1">
      <c r="A84" s="52"/>
      <c r="B84" s="50"/>
      <c r="C84" s="50"/>
      <c r="D84" s="54"/>
      <c r="E84" s="49"/>
      <c r="F84" s="50"/>
      <c r="G84" s="50"/>
      <c r="H84" s="50"/>
      <c r="I84" s="54"/>
      <c r="J84" s="49"/>
      <c r="K84" s="50"/>
      <c r="L84" s="50"/>
      <c r="M84" s="50"/>
      <c r="N84" s="54"/>
      <c r="O84" s="2"/>
    </row>
    <row r="85" spans="1:34" ht="15">
      <c r="A85" s="49" t="s">
        <v>42</v>
      </c>
      <c r="B85" s="50"/>
      <c r="C85" s="50"/>
      <c r="D85" s="81">
        <f>IF(D81&lt;&gt;0,D71/D81,0)</f>
        <v>2.3487152534199716</v>
      </c>
      <c r="E85" s="49" t="s">
        <v>42</v>
      </c>
      <c r="F85" s="50"/>
      <c r="G85" s="50"/>
      <c r="H85" s="50"/>
      <c r="I85" s="81">
        <f>IF(I81&lt;&gt;0,I71/I81,0)</f>
        <v>0.9693190492161431</v>
      </c>
      <c r="J85" s="49" t="s">
        <v>42</v>
      </c>
      <c r="K85" s="50"/>
      <c r="L85" s="50"/>
      <c r="M85" s="50"/>
      <c r="N85" s="81">
        <f>IF(N81&lt;&gt;0,N71/N81,0)</f>
        <v>1.8185639578150496</v>
      </c>
      <c r="O85" s="2"/>
      <c r="AH85" s="2" t="s">
        <v>146</v>
      </c>
    </row>
    <row r="86" spans="1:15" ht="15">
      <c r="A86" s="52"/>
      <c r="B86" s="50"/>
      <c r="C86" s="50"/>
      <c r="D86" s="51"/>
      <c r="E86" s="49"/>
      <c r="F86" s="50"/>
      <c r="G86" s="50"/>
      <c r="H86" s="50"/>
      <c r="I86" s="51"/>
      <c r="J86" s="49"/>
      <c r="K86" s="50"/>
      <c r="L86" s="50"/>
      <c r="M86" s="50"/>
      <c r="N86" s="51"/>
      <c r="O86" s="2"/>
    </row>
    <row r="87" spans="1:15" ht="15">
      <c r="A87" s="49" t="s">
        <v>43</v>
      </c>
      <c r="B87" s="50"/>
      <c r="C87" s="50"/>
      <c r="D87" s="51"/>
      <c r="E87" s="49" t="s">
        <v>43</v>
      </c>
      <c r="F87" s="50"/>
      <c r="G87" s="50"/>
      <c r="H87" s="50"/>
      <c r="I87" s="51"/>
      <c r="J87" s="49" t="s">
        <v>43</v>
      </c>
      <c r="K87" s="50"/>
      <c r="L87" s="50"/>
      <c r="M87" s="50"/>
      <c r="N87" s="51"/>
      <c r="O87" s="2"/>
    </row>
    <row r="88" spans="1:15" ht="15">
      <c r="A88" s="49" t="s">
        <v>44</v>
      </c>
      <c r="B88" s="50"/>
      <c r="C88" s="50"/>
      <c r="D88" s="51"/>
      <c r="E88" s="49" t="s">
        <v>44</v>
      </c>
      <c r="F88" s="50"/>
      <c r="G88" s="50"/>
      <c r="H88" s="50"/>
      <c r="I88" s="51"/>
      <c r="J88" s="49" t="s">
        <v>44</v>
      </c>
      <c r="K88" s="50"/>
      <c r="L88" s="50"/>
      <c r="M88" s="50"/>
      <c r="N88" s="51"/>
      <c r="O88" s="2"/>
    </row>
    <row r="89" spans="1:15" ht="15">
      <c r="A89" s="43"/>
      <c r="B89" s="44"/>
      <c r="C89" s="44"/>
      <c r="D89" s="55"/>
      <c r="E89" s="47"/>
      <c r="F89" s="44"/>
      <c r="G89" s="44"/>
      <c r="H89" s="44"/>
      <c r="I89" s="55"/>
      <c r="J89" s="47"/>
      <c r="K89" s="44"/>
      <c r="L89" s="44"/>
      <c r="M89" s="44"/>
      <c r="N89" s="55"/>
      <c r="O89" s="2"/>
    </row>
    <row r="90" spans="1:34" ht="15">
      <c r="A90" s="40"/>
      <c r="B90" s="41"/>
      <c r="C90" s="56"/>
      <c r="D90" s="57"/>
      <c r="E90" s="58"/>
      <c r="F90" s="56"/>
      <c r="G90" s="56"/>
      <c r="H90" s="56"/>
      <c r="I90" s="57"/>
      <c r="J90" s="58"/>
      <c r="K90" s="56"/>
      <c r="L90" s="56"/>
      <c r="M90" s="56"/>
      <c r="N90" s="57"/>
      <c r="O90" s="2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15" ht="15">
      <c r="A91" s="104" t="s">
        <v>206</v>
      </c>
      <c r="B91" s="105"/>
      <c r="C91" s="105"/>
      <c r="D91" s="106"/>
      <c r="E91" s="104" t="s">
        <v>142</v>
      </c>
      <c r="F91" s="105"/>
      <c r="G91" s="105"/>
      <c r="H91" s="105"/>
      <c r="I91" s="106"/>
      <c r="J91" s="49"/>
      <c r="K91" s="59" t="s">
        <v>145</v>
      </c>
      <c r="L91" s="50"/>
      <c r="M91" s="50"/>
      <c r="N91" s="51"/>
      <c r="O91" s="2"/>
    </row>
    <row r="92" spans="1:34" ht="15">
      <c r="A92" s="43"/>
      <c r="B92" s="44"/>
      <c r="C92" s="45"/>
      <c r="D92" s="46"/>
      <c r="E92" s="47"/>
      <c r="F92" s="45"/>
      <c r="G92" s="45"/>
      <c r="H92" s="45"/>
      <c r="I92" s="46"/>
      <c r="J92" s="47"/>
      <c r="K92" s="45"/>
      <c r="L92" s="45"/>
      <c r="M92" s="45"/>
      <c r="N92" s="46"/>
      <c r="O92" s="2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15" ht="15">
      <c r="A93" s="48" t="s">
        <v>30</v>
      </c>
      <c r="B93" s="41"/>
      <c r="C93" s="41"/>
      <c r="D93" s="42"/>
      <c r="E93" s="48" t="s">
        <v>45</v>
      </c>
      <c r="F93" s="41"/>
      <c r="G93" s="41"/>
      <c r="H93" s="41"/>
      <c r="I93" s="42"/>
      <c r="J93" s="48" t="s">
        <v>45</v>
      </c>
      <c r="K93" s="41"/>
      <c r="L93" s="41"/>
      <c r="M93" s="41"/>
      <c r="N93" s="42"/>
      <c r="O93" s="2"/>
    </row>
    <row r="94" spans="1:15" ht="15">
      <c r="A94" s="78" t="s">
        <v>208</v>
      </c>
      <c r="B94" s="50"/>
      <c r="C94" s="50"/>
      <c r="D94" s="51">
        <f>AI313</f>
        <v>2247.127032414778</v>
      </c>
      <c r="E94" s="49" t="s">
        <v>46</v>
      </c>
      <c r="F94" s="50"/>
      <c r="G94" s="50"/>
      <c r="H94" s="50"/>
      <c r="I94" s="62">
        <f>AI313</f>
        <v>2247.127032414778</v>
      </c>
      <c r="J94" s="49" t="s">
        <v>47</v>
      </c>
      <c r="K94" s="50"/>
      <c r="L94" s="50"/>
      <c r="M94" s="50"/>
      <c r="N94" s="51">
        <f>AI351</f>
        <v>0</v>
      </c>
      <c r="O94" s="2"/>
    </row>
    <row r="95" spans="1:15" ht="15">
      <c r="A95" s="79" t="s">
        <v>209</v>
      </c>
      <c r="B95" s="50"/>
      <c r="C95" s="50"/>
      <c r="D95" s="51">
        <f>AI351</f>
        <v>0</v>
      </c>
      <c r="E95" s="49"/>
      <c r="F95" s="50"/>
      <c r="G95" s="50"/>
      <c r="H95" s="50"/>
      <c r="I95" s="62"/>
      <c r="J95" s="49"/>
      <c r="K95" s="50"/>
      <c r="L95" s="50"/>
      <c r="M95" s="50"/>
      <c r="N95" s="51"/>
      <c r="O95" s="2"/>
    </row>
    <row r="96" spans="1:15" ht="15">
      <c r="A96" s="49"/>
      <c r="B96" s="50"/>
      <c r="C96" s="50"/>
      <c r="D96" s="51"/>
      <c r="E96" s="49"/>
      <c r="F96" s="50"/>
      <c r="G96" s="50"/>
      <c r="H96" s="50"/>
      <c r="I96" s="51"/>
      <c r="J96" s="49"/>
      <c r="K96" s="50"/>
      <c r="L96" s="50"/>
      <c r="M96" s="50"/>
      <c r="N96" s="51"/>
      <c r="O96" s="2"/>
    </row>
    <row r="97" spans="1:15" ht="15">
      <c r="A97" s="49"/>
      <c r="B97" s="50"/>
      <c r="C97" s="50"/>
      <c r="D97" s="51"/>
      <c r="E97" s="49"/>
      <c r="F97" s="50"/>
      <c r="G97" s="50"/>
      <c r="H97" s="50"/>
      <c r="I97" s="51"/>
      <c r="J97" s="49"/>
      <c r="K97" s="50"/>
      <c r="L97" s="50"/>
      <c r="M97" s="50"/>
      <c r="N97" s="51"/>
      <c r="O97" s="2"/>
    </row>
    <row r="98" spans="1:15" ht="15">
      <c r="A98" s="52"/>
      <c r="B98" s="50"/>
      <c r="C98" s="50"/>
      <c r="D98" s="53"/>
      <c r="E98" s="49"/>
      <c r="F98" s="50"/>
      <c r="G98" s="50"/>
      <c r="H98" s="50"/>
      <c r="I98" s="53"/>
      <c r="J98" s="49"/>
      <c r="K98" s="50"/>
      <c r="L98" s="50"/>
      <c r="M98" s="50"/>
      <c r="N98" s="53"/>
      <c r="O98" s="2"/>
    </row>
    <row r="99" spans="1:15" ht="15">
      <c r="A99" s="49" t="s">
        <v>35</v>
      </c>
      <c r="B99" s="50"/>
      <c r="C99" s="50"/>
      <c r="D99" s="60">
        <f>SUM(D94:D95)</f>
        <v>2247.127032414778</v>
      </c>
      <c r="E99" s="49" t="s">
        <v>48</v>
      </c>
      <c r="F99" s="50"/>
      <c r="G99" s="50"/>
      <c r="H99" s="50"/>
      <c r="I99" s="60">
        <f>SUM(I94:I95)</f>
        <v>2247.127032414778</v>
      </c>
      <c r="J99" s="49" t="s">
        <v>48</v>
      </c>
      <c r="K99" s="50"/>
      <c r="L99" s="50"/>
      <c r="M99" s="50"/>
      <c r="N99" s="60">
        <f>SUM(N94:N95)</f>
        <v>0</v>
      </c>
      <c r="O99" s="2"/>
    </row>
    <row r="100" spans="1:15" ht="15">
      <c r="A100" s="52"/>
      <c r="B100" s="50"/>
      <c r="C100" s="50"/>
      <c r="D100" s="53"/>
      <c r="E100" s="49"/>
      <c r="F100" s="50"/>
      <c r="G100" s="50"/>
      <c r="H100" s="50"/>
      <c r="I100" s="53"/>
      <c r="J100" s="49"/>
      <c r="K100" s="50"/>
      <c r="L100" s="50"/>
      <c r="M100" s="50"/>
      <c r="N100" s="53"/>
      <c r="O100" s="2"/>
    </row>
    <row r="101" spans="1:15" ht="15">
      <c r="A101" s="49" t="s">
        <v>36</v>
      </c>
      <c r="B101" s="50"/>
      <c r="C101" s="50"/>
      <c r="D101" s="51"/>
      <c r="E101" s="49" t="s">
        <v>49</v>
      </c>
      <c r="F101" s="50"/>
      <c r="G101" s="50"/>
      <c r="H101" s="50"/>
      <c r="I101" s="62"/>
      <c r="J101" s="49" t="s">
        <v>49</v>
      </c>
      <c r="K101" s="50"/>
      <c r="L101" s="50"/>
      <c r="M101" s="50"/>
      <c r="N101" s="51"/>
      <c r="O101" s="2"/>
    </row>
    <row r="102" spans="1:15" ht="15">
      <c r="A102" s="79" t="s">
        <v>210</v>
      </c>
      <c r="B102" s="50"/>
      <c r="C102" s="50"/>
      <c r="D102" s="51">
        <f>AI319</f>
        <v>830</v>
      </c>
      <c r="E102" s="49" t="s">
        <v>50</v>
      </c>
      <c r="F102" s="64"/>
      <c r="G102" s="50"/>
      <c r="H102" s="50"/>
      <c r="I102" s="62">
        <f>AI319</f>
        <v>830</v>
      </c>
      <c r="J102" s="49" t="s">
        <v>50</v>
      </c>
      <c r="K102" s="64"/>
      <c r="L102" s="50"/>
      <c r="M102" s="50"/>
      <c r="N102" s="51">
        <v>0</v>
      </c>
      <c r="O102" s="2"/>
    </row>
    <row r="103" spans="1:15" ht="15">
      <c r="A103" s="79" t="s">
        <v>211</v>
      </c>
      <c r="B103" s="50"/>
      <c r="C103" s="50"/>
      <c r="D103" s="51">
        <f>AI321</f>
        <v>0</v>
      </c>
      <c r="E103" s="49" t="s">
        <v>51</v>
      </c>
      <c r="F103" s="50"/>
      <c r="G103" s="50"/>
      <c r="H103" s="50"/>
      <c r="I103" s="62">
        <f>AI321</f>
        <v>0</v>
      </c>
      <c r="J103" s="49" t="s">
        <v>53</v>
      </c>
      <c r="K103" s="50"/>
      <c r="L103" s="50"/>
      <c r="M103" s="50"/>
      <c r="N103" s="51">
        <f>AI358</f>
        <v>735.5908169628063</v>
      </c>
      <c r="O103" s="2"/>
    </row>
    <row r="104" spans="1:15" ht="15">
      <c r="A104" s="79" t="s">
        <v>212</v>
      </c>
      <c r="B104" s="50"/>
      <c r="C104" s="50"/>
      <c r="D104" s="51">
        <f>AI323</f>
        <v>0</v>
      </c>
      <c r="E104" s="49" t="s">
        <v>52</v>
      </c>
      <c r="F104" s="64"/>
      <c r="G104" s="50"/>
      <c r="H104" s="50"/>
      <c r="I104" s="62">
        <f>AI323</f>
        <v>0</v>
      </c>
      <c r="J104" s="49" t="s">
        <v>54</v>
      </c>
      <c r="K104" s="64"/>
      <c r="L104" s="50"/>
      <c r="M104" s="50"/>
      <c r="N104" s="51">
        <v>0</v>
      </c>
      <c r="O104" s="2"/>
    </row>
    <row r="105" spans="1:15" ht="15">
      <c r="A105" s="79" t="s">
        <v>213</v>
      </c>
      <c r="B105" s="50"/>
      <c r="C105" s="59"/>
      <c r="D105" s="51">
        <f>AI358</f>
        <v>735.5908169628063</v>
      </c>
      <c r="E105" s="49"/>
      <c r="F105" s="50"/>
      <c r="G105" s="50"/>
      <c r="H105" s="50"/>
      <c r="I105" s="51"/>
      <c r="J105" s="49" t="s">
        <v>182</v>
      </c>
      <c r="K105" s="50"/>
      <c r="L105" s="50"/>
      <c r="M105" s="50"/>
      <c r="N105" s="51"/>
      <c r="O105" s="2"/>
    </row>
    <row r="106" spans="1:15" ht="15">
      <c r="A106" s="79" t="s">
        <v>214</v>
      </c>
      <c r="B106" s="50"/>
      <c r="C106" s="59"/>
      <c r="D106" s="51">
        <v>0</v>
      </c>
      <c r="E106" s="49"/>
      <c r="F106" s="50"/>
      <c r="G106" s="50"/>
      <c r="H106" s="50"/>
      <c r="I106" s="51"/>
      <c r="J106" s="49"/>
      <c r="K106" s="50"/>
      <c r="L106" s="50"/>
      <c r="M106" s="50"/>
      <c r="N106" s="51"/>
      <c r="O106" s="2"/>
    </row>
    <row r="107" spans="1:15" ht="15">
      <c r="A107" s="52"/>
      <c r="B107" s="50"/>
      <c r="C107" s="50"/>
      <c r="D107" s="51"/>
      <c r="E107" s="49"/>
      <c r="F107" s="50"/>
      <c r="G107" s="50"/>
      <c r="H107" s="50"/>
      <c r="I107" s="51"/>
      <c r="J107" s="49"/>
      <c r="K107" s="50"/>
      <c r="L107" s="50"/>
      <c r="M107" s="50"/>
      <c r="N107" s="51"/>
      <c r="O107" s="2"/>
    </row>
    <row r="108" spans="1:15" ht="15">
      <c r="A108" s="52"/>
      <c r="B108" s="50"/>
      <c r="C108" s="50"/>
      <c r="D108" s="53"/>
      <c r="E108" s="49"/>
      <c r="F108" s="64"/>
      <c r="G108" s="50"/>
      <c r="H108" s="50"/>
      <c r="I108" s="53"/>
      <c r="J108" s="49"/>
      <c r="K108" s="64"/>
      <c r="L108" s="50"/>
      <c r="M108" s="50"/>
      <c r="N108" s="53"/>
      <c r="O108" s="2"/>
    </row>
    <row r="109" spans="1:15" ht="15">
      <c r="A109" s="49" t="s">
        <v>40</v>
      </c>
      <c r="B109" s="50"/>
      <c r="C109" s="59"/>
      <c r="D109" s="60">
        <f>SUM(D102:D107)</f>
        <v>1565.5908169628065</v>
      </c>
      <c r="E109" s="49" t="s">
        <v>55</v>
      </c>
      <c r="F109" s="64"/>
      <c r="G109" s="50"/>
      <c r="H109" s="50"/>
      <c r="I109" s="60">
        <f>SUM(I102:I104)</f>
        <v>830</v>
      </c>
      <c r="J109" s="49" t="s">
        <v>55</v>
      </c>
      <c r="K109" s="64"/>
      <c r="L109" s="50"/>
      <c r="M109" s="50"/>
      <c r="N109" s="60">
        <f>SUM(N102:N104)</f>
        <v>735.5908169628063</v>
      </c>
      <c r="O109" s="2"/>
    </row>
    <row r="110" spans="1:15" ht="15">
      <c r="A110" s="52"/>
      <c r="B110" s="50"/>
      <c r="C110" s="50"/>
      <c r="D110" s="53"/>
      <c r="E110" s="49"/>
      <c r="F110" s="64"/>
      <c r="G110" s="50"/>
      <c r="H110" s="50"/>
      <c r="I110" s="53"/>
      <c r="J110" s="49"/>
      <c r="K110" s="64"/>
      <c r="L110" s="50"/>
      <c r="M110" s="50"/>
      <c r="N110" s="53"/>
      <c r="O110" s="2"/>
    </row>
    <row r="111" spans="1:15" ht="15.75" thickBot="1">
      <c r="A111" s="49" t="s">
        <v>41</v>
      </c>
      <c r="B111" s="50"/>
      <c r="C111" s="50"/>
      <c r="D111" s="61">
        <f>D99-D109</f>
        <v>681.5362154519717</v>
      </c>
      <c r="E111" s="49" t="s">
        <v>41</v>
      </c>
      <c r="F111" s="50"/>
      <c r="G111" s="50"/>
      <c r="H111" s="50"/>
      <c r="I111" s="65">
        <f>I99-I109</f>
        <v>1417.1270324147781</v>
      </c>
      <c r="J111" s="49" t="s">
        <v>41</v>
      </c>
      <c r="K111" s="50"/>
      <c r="L111" s="50"/>
      <c r="M111" s="50"/>
      <c r="N111" s="65">
        <f>N99-N109</f>
        <v>-735.5908169628063</v>
      </c>
      <c r="O111" s="2"/>
    </row>
    <row r="112" spans="1:15" ht="15.75" thickTop="1">
      <c r="A112" s="52"/>
      <c r="B112" s="50"/>
      <c r="C112" s="50"/>
      <c r="D112" s="54"/>
      <c r="E112" s="49"/>
      <c r="F112" s="50"/>
      <c r="G112" s="50"/>
      <c r="H112" s="50"/>
      <c r="I112" s="54"/>
      <c r="J112" s="49"/>
      <c r="K112" s="50"/>
      <c r="L112" s="50"/>
      <c r="M112" s="50"/>
      <c r="N112" s="54"/>
      <c r="O112" s="2"/>
    </row>
    <row r="113" spans="1:15" ht="15">
      <c r="A113" s="49" t="s">
        <v>42</v>
      </c>
      <c r="B113" s="50"/>
      <c r="C113" s="50"/>
      <c r="D113" s="81">
        <f>IF(D109&lt;&gt;0,D99/D109,0)</f>
        <v>1.4353220573777565</v>
      </c>
      <c r="E113" s="49" t="s">
        <v>42</v>
      </c>
      <c r="F113" s="50"/>
      <c r="G113" s="50"/>
      <c r="H113" s="50"/>
      <c r="I113" s="81">
        <f>IF(I109&lt;&gt;0,I99/I109,0)</f>
        <v>2.707381966764793</v>
      </c>
      <c r="J113" s="49" t="s">
        <v>42</v>
      </c>
      <c r="K113" s="50"/>
      <c r="L113" s="50"/>
      <c r="M113" s="50"/>
      <c r="N113" s="81">
        <f>IF(N109&lt;&gt;0,N99/N109,0)</f>
        <v>0</v>
      </c>
      <c r="O113" s="2"/>
    </row>
    <row r="114" spans="1:15" ht="15">
      <c r="A114" s="52"/>
      <c r="B114" s="50"/>
      <c r="C114" s="50"/>
      <c r="D114" s="51"/>
      <c r="E114" s="49"/>
      <c r="F114" s="50"/>
      <c r="G114" s="50"/>
      <c r="H114" s="50"/>
      <c r="I114" s="51"/>
      <c r="J114" s="49"/>
      <c r="K114" s="50"/>
      <c r="L114" s="50"/>
      <c r="M114" s="50"/>
      <c r="N114" s="51"/>
      <c r="O114" s="2"/>
    </row>
    <row r="115" spans="1:15" ht="15">
      <c r="A115" s="49" t="s">
        <v>43</v>
      </c>
      <c r="B115" s="50"/>
      <c r="C115" s="50"/>
      <c r="D115" s="51"/>
      <c r="E115" s="49" t="s">
        <v>43</v>
      </c>
      <c r="F115" s="50"/>
      <c r="G115" s="50"/>
      <c r="H115" s="50"/>
      <c r="I115" s="51"/>
      <c r="J115" s="49" t="s">
        <v>43</v>
      </c>
      <c r="K115" s="50"/>
      <c r="L115" s="50"/>
      <c r="M115" s="50"/>
      <c r="N115" s="51"/>
      <c r="O115" s="2"/>
    </row>
    <row r="116" spans="1:15" ht="15">
      <c r="A116" s="49" t="s">
        <v>44</v>
      </c>
      <c r="B116" s="50"/>
      <c r="C116" s="50"/>
      <c r="D116" s="51"/>
      <c r="E116" s="49" t="s">
        <v>44</v>
      </c>
      <c r="F116" s="50"/>
      <c r="G116" s="50"/>
      <c r="H116" s="50"/>
      <c r="I116" s="51"/>
      <c r="J116" s="49" t="s">
        <v>44</v>
      </c>
      <c r="K116" s="50"/>
      <c r="L116" s="50"/>
      <c r="M116" s="50"/>
      <c r="N116" s="51"/>
      <c r="O116" s="2"/>
    </row>
    <row r="117" spans="1:15" ht="15">
      <c r="A117" s="43"/>
      <c r="B117" s="44"/>
      <c r="C117" s="44"/>
      <c r="D117" s="55"/>
      <c r="E117" s="47"/>
      <c r="F117" s="44"/>
      <c r="G117" s="44"/>
      <c r="H117" s="44"/>
      <c r="I117" s="55"/>
      <c r="J117" s="47"/>
      <c r="K117" s="44"/>
      <c r="L117" s="44"/>
      <c r="M117" s="44"/>
      <c r="N117" s="55"/>
      <c r="O117" s="2"/>
    </row>
    <row r="118" spans="4:35" ht="15">
      <c r="D118" s="4"/>
      <c r="F118" s="2" t="s">
        <v>143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H118" s="3"/>
      <c r="AI118" s="13">
        <f ca="1">NOW()</f>
        <v>40239.545891319445</v>
      </c>
    </row>
    <row r="119" spans="6:35" ht="15">
      <c r="F119" s="1" t="str">
        <f>$D$1</f>
        <v>Clothes Dryer Conversion Program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H119" s="3"/>
      <c r="AI119" s="5">
        <f ca="1">NOW()</f>
        <v>40239.545891319445</v>
      </c>
    </row>
    <row r="120" spans="19:34" ht="15">
      <c r="S120" s="3"/>
      <c r="T120" s="3"/>
      <c r="U120" s="3"/>
      <c r="V120" s="3"/>
      <c r="W120" s="3"/>
      <c r="X120" s="3"/>
      <c r="Y120" s="3"/>
      <c r="Z120" s="3"/>
      <c r="AA120" s="3"/>
      <c r="AB120" s="3"/>
      <c r="AH120" s="3"/>
    </row>
    <row r="121" spans="34:36" ht="15">
      <c r="AH121" s="2" t="s">
        <v>147</v>
      </c>
      <c r="AI121" s="2" t="s">
        <v>149</v>
      </c>
      <c r="AJ121" s="2"/>
    </row>
    <row r="122" spans="4:36" ht="15">
      <c r="D122" s="8">
        <f aca="true" t="shared" si="10" ref="D122:AG122">D245</f>
        <v>2010</v>
      </c>
      <c r="E122" s="8">
        <f t="shared" si="10"/>
        <v>2011</v>
      </c>
      <c r="F122" s="8">
        <f t="shared" si="10"/>
        <v>2012</v>
      </c>
      <c r="G122" s="8">
        <f t="shared" si="10"/>
        <v>2013</v>
      </c>
      <c r="H122" s="8">
        <f t="shared" si="10"/>
        <v>2014</v>
      </c>
      <c r="I122" s="8">
        <f t="shared" si="10"/>
        <v>2015</v>
      </c>
      <c r="J122" s="8">
        <f t="shared" si="10"/>
        <v>2016</v>
      </c>
      <c r="K122" s="8">
        <f t="shared" si="10"/>
        <v>2017</v>
      </c>
      <c r="L122" s="8">
        <f t="shared" si="10"/>
        <v>2018</v>
      </c>
      <c r="M122" s="8">
        <f t="shared" si="10"/>
        <v>2019</v>
      </c>
      <c r="N122" s="8">
        <f t="shared" si="10"/>
        <v>2020</v>
      </c>
      <c r="O122" s="8">
        <f t="shared" si="10"/>
        <v>2021</v>
      </c>
      <c r="P122" s="8">
        <f t="shared" si="10"/>
        <v>2022</v>
      </c>
      <c r="Q122" s="8">
        <f t="shared" si="10"/>
        <v>2023</v>
      </c>
      <c r="R122" s="8">
        <f t="shared" si="10"/>
        <v>2024</v>
      </c>
      <c r="S122" s="8">
        <f t="shared" si="10"/>
        <v>2025</v>
      </c>
      <c r="T122" s="8">
        <f t="shared" si="10"/>
        <v>2026</v>
      </c>
      <c r="U122" s="8">
        <f t="shared" si="10"/>
        <v>2027</v>
      </c>
      <c r="V122" s="8">
        <f t="shared" si="10"/>
        <v>2028</v>
      </c>
      <c r="W122" s="8">
        <f t="shared" si="10"/>
        <v>2029</v>
      </c>
      <c r="X122" s="8">
        <f t="shared" si="10"/>
        <v>2030</v>
      </c>
      <c r="Y122" s="8">
        <f t="shared" si="10"/>
        <v>2031</v>
      </c>
      <c r="Z122" s="8">
        <f t="shared" si="10"/>
        <v>2032</v>
      </c>
      <c r="AA122" s="8">
        <f t="shared" si="10"/>
        <v>2033</v>
      </c>
      <c r="AB122" s="8">
        <f t="shared" si="10"/>
        <v>2034</v>
      </c>
      <c r="AC122" s="8">
        <f t="shared" si="10"/>
        <v>2035</v>
      </c>
      <c r="AD122" s="8">
        <f t="shared" si="10"/>
        <v>2036</v>
      </c>
      <c r="AE122" s="8">
        <f t="shared" si="10"/>
        <v>2037</v>
      </c>
      <c r="AF122" s="8">
        <f t="shared" si="10"/>
        <v>2038</v>
      </c>
      <c r="AG122" s="8">
        <f t="shared" si="10"/>
        <v>2039</v>
      </c>
      <c r="AH122" s="2" t="s">
        <v>148</v>
      </c>
      <c r="AI122" s="10" t="s">
        <v>150</v>
      </c>
      <c r="AJ122" s="2"/>
    </row>
    <row r="123" spans="3:36" ht="15">
      <c r="C123" s="2" t="s">
        <v>56</v>
      </c>
      <c r="AH123" s="3"/>
      <c r="AJ123" s="2"/>
    </row>
    <row r="124" ht="15">
      <c r="AJ124" s="2"/>
    </row>
    <row r="125" spans="3:36" ht="15">
      <c r="C125" s="2" t="s">
        <v>57</v>
      </c>
      <c r="D125" s="82">
        <f aca="true" t="shared" si="11" ref="D125:AG125">D43</f>
        <v>1</v>
      </c>
      <c r="E125" s="82">
        <f t="shared" si="11"/>
        <v>1</v>
      </c>
      <c r="F125" s="82">
        <f t="shared" si="11"/>
        <v>1</v>
      </c>
      <c r="G125" s="82">
        <f t="shared" si="11"/>
        <v>1</v>
      </c>
      <c r="H125" s="82">
        <f t="shared" si="11"/>
        <v>1</v>
      </c>
      <c r="I125" s="82">
        <f t="shared" si="11"/>
        <v>1</v>
      </c>
      <c r="J125" s="82">
        <f t="shared" si="11"/>
        <v>1</v>
      </c>
      <c r="K125" s="82">
        <f t="shared" si="11"/>
        <v>1</v>
      </c>
      <c r="L125" s="82">
        <f t="shared" si="11"/>
        <v>1</v>
      </c>
      <c r="M125" s="82">
        <f t="shared" si="11"/>
        <v>1</v>
      </c>
      <c r="N125" s="82">
        <f t="shared" si="11"/>
        <v>1</v>
      </c>
      <c r="O125" s="82">
        <f t="shared" si="11"/>
        <v>1</v>
      </c>
      <c r="P125" s="82">
        <f t="shared" si="11"/>
        <v>1</v>
      </c>
      <c r="Q125" s="82">
        <f t="shared" si="11"/>
        <v>1</v>
      </c>
      <c r="R125" s="82">
        <f t="shared" si="11"/>
        <v>1</v>
      </c>
      <c r="S125" s="82">
        <f t="shared" si="11"/>
        <v>0</v>
      </c>
      <c r="T125" s="82">
        <f t="shared" si="11"/>
        <v>0</v>
      </c>
      <c r="U125" s="82">
        <f t="shared" si="11"/>
        <v>0</v>
      </c>
      <c r="V125" s="82">
        <f t="shared" si="11"/>
        <v>0</v>
      </c>
      <c r="W125" s="82">
        <f t="shared" si="11"/>
        <v>0</v>
      </c>
      <c r="X125" s="82">
        <f t="shared" si="11"/>
        <v>0</v>
      </c>
      <c r="Y125" s="82">
        <f t="shared" si="11"/>
        <v>0</v>
      </c>
      <c r="Z125" s="82">
        <f t="shared" si="11"/>
        <v>0</v>
      </c>
      <c r="AA125" s="82">
        <f t="shared" si="11"/>
        <v>0</v>
      </c>
      <c r="AB125" s="82">
        <f t="shared" si="11"/>
        <v>0</v>
      </c>
      <c r="AC125" s="82">
        <f t="shared" si="11"/>
        <v>0</v>
      </c>
      <c r="AD125" s="82">
        <f t="shared" si="11"/>
        <v>0</v>
      </c>
      <c r="AE125" s="82">
        <f t="shared" si="11"/>
        <v>0</v>
      </c>
      <c r="AF125" s="82">
        <f t="shared" si="11"/>
        <v>0</v>
      </c>
      <c r="AG125" s="82">
        <f t="shared" si="11"/>
        <v>0</v>
      </c>
      <c r="AH125" s="3"/>
      <c r="AJ125" s="2"/>
    </row>
    <row r="126" spans="34:36" ht="15">
      <c r="AH126" s="3"/>
      <c r="AJ126" s="2"/>
    </row>
    <row r="127" spans="3:36" ht="15">
      <c r="C127" s="2" t="s">
        <v>58</v>
      </c>
      <c r="AJ127" s="2"/>
    </row>
    <row r="128" spans="3:36" ht="15">
      <c r="C128" s="2" t="s">
        <v>59</v>
      </c>
      <c r="D128" s="85">
        <f>+$D$31*$D$38*D$43</f>
        <v>-10.752</v>
      </c>
      <c r="E128" s="85">
        <f aca="true" t="shared" si="12" ref="E128:AG128">+$D$31*$D$38*E$43</f>
        <v>-10.752</v>
      </c>
      <c r="F128" s="85">
        <f t="shared" si="12"/>
        <v>-10.752</v>
      </c>
      <c r="G128" s="85">
        <f t="shared" si="12"/>
        <v>-10.752</v>
      </c>
      <c r="H128" s="85">
        <f t="shared" si="12"/>
        <v>-10.752</v>
      </c>
      <c r="I128" s="85">
        <f t="shared" si="12"/>
        <v>-10.752</v>
      </c>
      <c r="J128" s="85">
        <f t="shared" si="12"/>
        <v>-10.752</v>
      </c>
      <c r="K128" s="85">
        <f t="shared" si="12"/>
        <v>-10.752</v>
      </c>
      <c r="L128" s="85">
        <f t="shared" si="12"/>
        <v>-10.752</v>
      </c>
      <c r="M128" s="85">
        <f t="shared" si="12"/>
        <v>-10.752</v>
      </c>
      <c r="N128" s="85">
        <f t="shared" si="12"/>
        <v>-10.752</v>
      </c>
      <c r="O128" s="85">
        <f t="shared" si="12"/>
        <v>-10.752</v>
      </c>
      <c r="P128" s="85">
        <f t="shared" si="12"/>
        <v>-10.752</v>
      </c>
      <c r="Q128" s="85">
        <f t="shared" si="12"/>
        <v>-10.752</v>
      </c>
      <c r="R128" s="85">
        <f t="shared" si="12"/>
        <v>-10.752</v>
      </c>
      <c r="S128" s="85">
        <f t="shared" si="12"/>
        <v>0</v>
      </c>
      <c r="T128" s="85">
        <f t="shared" si="12"/>
        <v>0</v>
      </c>
      <c r="U128" s="85">
        <f t="shared" si="12"/>
        <v>0</v>
      </c>
      <c r="V128" s="85">
        <f t="shared" si="12"/>
        <v>0</v>
      </c>
      <c r="W128" s="85">
        <f t="shared" si="12"/>
        <v>0</v>
      </c>
      <c r="X128" s="85">
        <f t="shared" si="12"/>
        <v>0</v>
      </c>
      <c r="Y128" s="85">
        <f t="shared" si="12"/>
        <v>0</v>
      </c>
      <c r="Z128" s="85">
        <f t="shared" si="12"/>
        <v>0</v>
      </c>
      <c r="AA128" s="85">
        <f t="shared" si="12"/>
        <v>0</v>
      </c>
      <c r="AB128" s="85">
        <f t="shared" si="12"/>
        <v>0</v>
      </c>
      <c r="AC128" s="85">
        <f t="shared" si="12"/>
        <v>0</v>
      </c>
      <c r="AD128" s="85">
        <f t="shared" si="12"/>
        <v>0</v>
      </c>
      <c r="AE128" s="85">
        <f t="shared" si="12"/>
        <v>0</v>
      </c>
      <c r="AF128" s="85">
        <f t="shared" si="12"/>
        <v>0</v>
      </c>
      <c r="AG128" s="85">
        <f t="shared" si="12"/>
        <v>0</v>
      </c>
      <c r="AH128" s="3"/>
      <c r="AJ128" s="2"/>
    </row>
    <row r="129" spans="3:36" ht="15">
      <c r="C129" s="2" t="s">
        <v>60</v>
      </c>
      <c r="D129" s="85">
        <f>+$D$32*$D$38*D$43</f>
        <v>0</v>
      </c>
      <c r="E129" s="85">
        <f aca="true" t="shared" si="13" ref="E129:AG129">+$D$32*$D$38*E$43</f>
        <v>0</v>
      </c>
      <c r="F129" s="85">
        <f t="shared" si="13"/>
        <v>0</v>
      </c>
      <c r="G129" s="85">
        <f t="shared" si="13"/>
        <v>0</v>
      </c>
      <c r="H129" s="85">
        <f t="shared" si="13"/>
        <v>0</v>
      </c>
      <c r="I129" s="85">
        <f t="shared" si="13"/>
        <v>0</v>
      </c>
      <c r="J129" s="85">
        <f t="shared" si="13"/>
        <v>0</v>
      </c>
      <c r="K129" s="85">
        <f t="shared" si="13"/>
        <v>0</v>
      </c>
      <c r="L129" s="85">
        <f t="shared" si="13"/>
        <v>0</v>
      </c>
      <c r="M129" s="85">
        <f t="shared" si="13"/>
        <v>0</v>
      </c>
      <c r="N129" s="85">
        <f t="shared" si="13"/>
        <v>0</v>
      </c>
      <c r="O129" s="85">
        <f t="shared" si="13"/>
        <v>0</v>
      </c>
      <c r="P129" s="85">
        <f t="shared" si="13"/>
        <v>0</v>
      </c>
      <c r="Q129" s="85">
        <f t="shared" si="13"/>
        <v>0</v>
      </c>
      <c r="R129" s="85">
        <f t="shared" si="13"/>
        <v>0</v>
      </c>
      <c r="S129" s="85">
        <f t="shared" si="13"/>
        <v>0</v>
      </c>
      <c r="T129" s="85">
        <f t="shared" si="13"/>
        <v>0</v>
      </c>
      <c r="U129" s="85">
        <f t="shared" si="13"/>
        <v>0</v>
      </c>
      <c r="V129" s="85">
        <f t="shared" si="13"/>
        <v>0</v>
      </c>
      <c r="W129" s="85">
        <f t="shared" si="13"/>
        <v>0</v>
      </c>
      <c r="X129" s="85">
        <f t="shared" si="13"/>
        <v>0</v>
      </c>
      <c r="Y129" s="85">
        <f t="shared" si="13"/>
        <v>0</v>
      </c>
      <c r="Z129" s="85">
        <f t="shared" si="13"/>
        <v>0</v>
      </c>
      <c r="AA129" s="85">
        <f t="shared" si="13"/>
        <v>0</v>
      </c>
      <c r="AB129" s="85">
        <f t="shared" si="13"/>
        <v>0</v>
      </c>
      <c r="AC129" s="85">
        <f t="shared" si="13"/>
        <v>0</v>
      </c>
      <c r="AD129" s="85">
        <f t="shared" si="13"/>
        <v>0</v>
      </c>
      <c r="AE129" s="85">
        <f t="shared" si="13"/>
        <v>0</v>
      </c>
      <c r="AF129" s="85">
        <f t="shared" si="13"/>
        <v>0</v>
      </c>
      <c r="AG129" s="85">
        <f t="shared" si="13"/>
        <v>0</v>
      </c>
      <c r="AH129" s="3"/>
      <c r="AJ129" s="2"/>
    </row>
    <row r="130" spans="4:36" ht="15"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J130" s="2"/>
    </row>
    <row r="131" spans="3:36" ht="15">
      <c r="C131" s="2" t="s">
        <v>61</v>
      </c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J131" s="2"/>
    </row>
    <row r="132" spans="3:36" ht="15">
      <c r="C132" s="2" t="s">
        <v>59</v>
      </c>
      <c r="D132" s="85">
        <f>+$D$33*$D$38*D$43</f>
        <v>6.528</v>
      </c>
      <c r="E132" s="85">
        <f aca="true" t="shared" si="14" ref="E132:AG132">+$D$33*$D$38*E$43</f>
        <v>6.528</v>
      </c>
      <c r="F132" s="85">
        <f t="shared" si="14"/>
        <v>6.528</v>
      </c>
      <c r="G132" s="85">
        <f t="shared" si="14"/>
        <v>6.528</v>
      </c>
      <c r="H132" s="85">
        <f t="shared" si="14"/>
        <v>6.528</v>
      </c>
      <c r="I132" s="85">
        <f t="shared" si="14"/>
        <v>6.528</v>
      </c>
      <c r="J132" s="85">
        <f t="shared" si="14"/>
        <v>6.528</v>
      </c>
      <c r="K132" s="85">
        <f t="shared" si="14"/>
        <v>6.528</v>
      </c>
      <c r="L132" s="85">
        <f t="shared" si="14"/>
        <v>6.528</v>
      </c>
      <c r="M132" s="85">
        <f t="shared" si="14"/>
        <v>6.528</v>
      </c>
      <c r="N132" s="85">
        <f t="shared" si="14"/>
        <v>6.528</v>
      </c>
      <c r="O132" s="85">
        <f t="shared" si="14"/>
        <v>6.528</v>
      </c>
      <c r="P132" s="85">
        <f t="shared" si="14"/>
        <v>6.528</v>
      </c>
      <c r="Q132" s="85">
        <f t="shared" si="14"/>
        <v>6.528</v>
      </c>
      <c r="R132" s="85">
        <f t="shared" si="14"/>
        <v>6.528</v>
      </c>
      <c r="S132" s="85">
        <f t="shared" si="14"/>
        <v>0</v>
      </c>
      <c r="T132" s="85">
        <f t="shared" si="14"/>
        <v>0</v>
      </c>
      <c r="U132" s="85">
        <f t="shared" si="14"/>
        <v>0</v>
      </c>
      <c r="V132" s="85">
        <f t="shared" si="14"/>
        <v>0</v>
      </c>
      <c r="W132" s="85">
        <f t="shared" si="14"/>
        <v>0</v>
      </c>
      <c r="X132" s="85">
        <f t="shared" si="14"/>
        <v>0</v>
      </c>
      <c r="Y132" s="85">
        <f t="shared" si="14"/>
        <v>0</v>
      </c>
      <c r="Z132" s="85">
        <f t="shared" si="14"/>
        <v>0</v>
      </c>
      <c r="AA132" s="85">
        <f t="shared" si="14"/>
        <v>0</v>
      </c>
      <c r="AB132" s="85">
        <f t="shared" si="14"/>
        <v>0</v>
      </c>
      <c r="AC132" s="85">
        <f t="shared" si="14"/>
        <v>0</v>
      </c>
      <c r="AD132" s="85">
        <f t="shared" si="14"/>
        <v>0</v>
      </c>
      <c r="AE132" s="85">
        <f t="shared" si="14"/>
        <v>0</v>
      </c>
      <c r="AF132" s="85">
        <f t="shared" si="14"/>
        <v>0</v>
      </c>
      <c r="AG132" s="85">
        <f t="shared" si="14"/>
        <v>0</v>
      </c>
      <c r="AJ132" s="2"/>
    </row>
    <row r="133" spans="3:36" ht="15">
      <c r="C133" s="2" t="s">
        <v>60</v>
      </c>
      <c r="D133" s="85">
        <f>+$D$34*$D$38*D$43</f>
        <v>0</v>
      </c>
      <c r="E133" s="85">
        <f aca="true" t="shared" si="15" ref="E133:AG133">+$D$34*$D$38*E$43</f>
        <v>0</v>
      </c>
      <c r="F133" s="85">
        <f t="shared" si="15"/>
        <v>0</v>
      </c>
      <c r="G133" s="85">
        <f t="shared" si="15"/>
        <v>0</v>
      </c>
      <c r="H133" s="85">
        <f t="shared" si="15"/>
        <v>0</v>
      </c>
      <c r="I133" s="85">
        <f t="shared" si="15"/>
        <v>0</v>
      </c>
      <c r="J133" s="85">
        <f t="shared" si="15"/>
        <v>0</v>
      </c>
      <c r="K133" s="85">
        <f t="shared" si="15"/>
        <v>0</v>
      </c>
      <c r="L133" s="85">
        <f t="shared" si="15"/>
        <v>0</v>
      </c>
      <c r="M133" s="85">
        <f t="shared" si="15"/>
        <v>0</v>
      </c>
      <c r="N133" s="85">
        <f t="shared" si="15"/>
        <v>0</v>
      </c>
      <c r="O133" s="85">
        <f t="shared" si="15"/>
        <v>0</v>
      </c>
      <c r="P133" s="85">
        <f t="shared" si="15"/>
        <v>0</v>
      </c>
      <c r="Q133" s="85">
        <f t="shared" si="15"/>
        <v>0</v>
      </c>
      <c r="R133" s="85">
        <f t="shared" si="15"/>
        <v>0</v>
      </c>
      <c r="S133" s="85">
        <f t="shared" si="15"/>
        <v>0</v>
      </c>
      <c r="T133" s="85">
        <f t="shared" si="15"/>
        <v>0</v>
      </c>
      <c r="U133" s="85">
        <f t="shared" si="15"/>
        <v>0</v>
      </c>
      <c r="V133" s="85">
        <f t="shared" si="15"/>
        <v>0</v>
      </c>
      <c r="W133" s="85">
        <f t="shared" si="15"/>
        <v>0</v>
      </c>
      <c r="X133" s="85">
        <f t="shared" si="15"/>
        <v>0</v>
      </c>
      <c r="Y133" s="85">
        <f t="shared" si="15"/>
        <v>0</v>
      </c>
      <c r="Z133" s="85">
        <f t="shared" si="15"/>
        <v>0</v>
      </c>
      <c r="AA133" s="85">
        <f t="shared" si="15"/>
        <v>0</v>
      </c>
      <c r="AB133" s="85">
        <f t="shared" si="15"/>
        <v>0</v>
      </c>
      <c r="AC133" s="85">
        <f t="shared" si="15"/>
        <v>0</v>
      </c>
      <c r="AD133" s="85">
        <f t="shared" si="15"/>
        <v>0</v>
      </c>
      <c r="AE133" s="85">
        <f t="shared" si="15"/>
        <v>0</v>
      </c>
      <c r="AF133" s="85">
        <f t="shared" si="15"/>
        <v>0</v>
      </c>
      <c r="AG133" s="85">
        <f t="shared" si="15"/>
        <v>0</v>
      </c>
      <c r="AJ133" s="2"/>
    </row>
    <row r="134" spans="3:36" ht="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9"/>
      <c r="AJ134" s="2"/>
    </row>
    <row r="135" spans="3:36" ht="15">
      <c r="C135" s="2" t="s">
        <v>62</v>
      </c>
      <c r="AH135" s="3"/>
      <c r="AJ135" s="2"/>
    </row>
    <row r="136" spans="34:36" ht="15">
      <c r="AH136" s="3"/>
      <c r="AJ136" s="2"/>
    </row>
    <row r="137" spans="3:35" ht="15">
      <c r="C137" s="2" t="s">
        <v>63</v>
      </c>
      <c r="D137" s="1">
        <f>IF(D128&lt;0,-1*D128*D20,0)+IF(D129&lt;0,-1*D129*D21,0)</f>
        <v>146.2457472</v>
      </c>
      <c r="E137" s="1">
        <f aca="true" t="shared" si="16" ref="E137:AG137">IF(E128&lt;0,-1*E128*E20,0)+IF(E129&lt;0,-1*E129*E21,0)</f>
        <v>148.252270208</v>
      </c>
      <c r="F137" s="1">
        <f t="shared" si="16"/>
        <v>159.28621302128641</v>
      </c>
      <c r="G137" s="1">
        <f t="shared" si="16"/>
        <v>167.36958355782133</v>
      </c>
      <c r="H137" s="1">
        <f t="shared" si="16"/>
        <v>173.45066307868956</v>
      </c>
      <c r="I137" s="1">
        <f t="shared" si="16"/>
        <v>200.30366416449354</v>
      </c>
      <c r="J137" s="1">
        <f t="shared" si="16"/>
        <v>206.43896158501934</v>
      </c>
      <c r="K137" s="1">
        <f t="shared" si="16"/>
        <v>212.76808213804847</v>
      </c>
      <c r="L137" s="1">
        <f t="shared" si="16"/>
        <v>219.4358565870494</v>
      </c>
      <c r="M137" s="1">
        <f t="shared" si="16"/>
        <v>225.90775394664675</v>
      </c>
      <c r="N137" s="1">
        <f t="shared" si="16"/>
        <v>305.5866596015092</v>
      </c>
      <c r="O137" s="1">
        <f t="shared" si="16"/>
        <v>315.78298300457726</v>
      </c>
      <c r="P137" s="1">
        <f t="shared" si="16"/>
        <v>324.3807993917809</v>
      </c>
      <c r="Q137" s="1">
        <f t="shared" si="16"/>
        <v>333.74029867297423</v>
      </c>
      <c r="R137" s="1">
        <f t="shared" si="16"/>
        <v>343.76290576336027</v>
      </c>
      <c r="S137" s="1">
        <f t="shared" si="16"/>
        <v>0</v>
      </c>
      <c r="T137" s="1">
        <f t="shared" si="16"/>
        <v>0</v>
      </c>
      <c r="U137" s="1">
        <f t="shared" si="16"/>
        <v>0</v>
      </c>
      <c r="V137" s="1">
        <f t="shared" si="16"/>
        <v>0</v>
      </c>
      <c r="W137" s="1">
        <f t="shared" si="16"/>
        <v>0</v>
      </c>
      <c r="X137" s="1">
        <f t="shared" si="16"/>
        <v>0</v>
      </c>
      <c r="Y137" s="1">
        <f t="shared" si="16"/>
        <v>0</v>
      </c>
      <c r="Z137" s="1">
        <f t="shared" si="16"/>
        <v>0</v>
      </c>
      <c r="AA137" s="1">
        <f t="shared" si="16"/>
        <v>0</v>
      </c>
      <c r="AB137" s="1">
        <f t="shared" si="16"/>
        <v>0</v>
      </c>
      <c r="AC137" s="1">
        <f t="shared" si="16"/>
        <v>0</v>
      </c>
      <c r="AD137" s="1">
        <f t="shared" si="16"/>
        <v>0</v>
      </c>
      <c r="AE137" s="1">
        <f t="shared" si="16"/>
        <v>0</v>
      </c>
      <c r="AF137" s="1">
        <f t="shared" si="16"/>
        <v>0</v>
      </c>
      <c r="AG137" s="1">
        <f t="shared" si="16"/>
        <v>0</v>
      </c>
      <c r="AH137" s="3">
        <f>SUM(D137:AG137)</f>
        <v>3482.7124419212564</v>
      </c>
      <c r="AI137" s="1">
        <f>NPV($D$13,E137:AG137)+D137</f>
        <v>2247.127032414778</v>
      </c>
    </row>
    <row r="138" spans="3:36" ht="15">
      <c r="C138" s="2" t="s">
        <v>64</v>
      </c>
      <c r="AH138" s="3"/>
      <c r="AJ138" s="2"/>
    </row>
    <row r="139" ht="15">
      <c r="AJ139" s="2"/>
    </row>
    <row r="140" spans="3:36" ht="15">
      <c r="C140" s="2" t="s">
        <v>65</v>
      </c>
      <c r="D140" s="1">
        <f>+$D$36*D$42</f>
        <v>830</v>
      </c>
      <c r="E140" s="1">
        <f aca="true" t="shared" si="17" ref="E140:AG140">+$D$36*E$42</f>
        <v>0</v>
      </c>
      <c r="F140" s="1">
        <f t="shared" si="17"/>
        <v>0</v>
      </c>
      <c r="G140" s="1">
        <f t="shared" si="17"/>
        <v>0</v>
      </c>
      <c r="H140" s="1">
        <f t="shared" si="17"/>
        <v>0</v>
      </c>
      <c r="I140" s="1">
        <f t="shared" si="17"/>
        <v>0</v>
      </c>
      <c r="J140" s="1">
        <f t="shared" si="17"/>
        <v>0</v>
      </c>
      <c r="K140" s="1">
        <f t="shared" si="17"/>
        <v>0</v>
      </c>
      <c r="L140" s="1">
        <f t="shared" si="17"/>
        <v>0</v>
      </c>
      <c r="M140" s="1">
        <f t="shared" si="17"/>
        <v>0</v>
      </c>
      <c r="N140" s="1">
        <f t="shared" si="17"/>
        <v>0</v>
      </c>
      <c r="O140" s="1">
        <f t="shared" si="17"/>
        <v>0</v>
      </c>
      <c r="P140" s="1">
        <f t="shared" si="17"/>
        <v>0</v>
      </c>
      <c r="Q140" s="1">
        <f t="shared" si="17"/>
        <v>0</v>
      </c>
      <c r="R140" s="1">
        <f t="shared" si="17"/>
        <v>0</v>
      </c>
      <c r="S140" s="1">
        <f t="shared" si="17"/>
        <v>0</v>
      </c>
      <c r="T140" s="1">
        <f t="shared" si="17"/>
        <v>0</v>
      </c>
      <c r="U140" s="1">
        <f t="shared" si="17"/>
        <v>0</v>
      </c>
      <c r="V140" s="1">
        <f t="shared" si="17"/>
        <v>0</v>
      </c>
      <c r="W140" s="1">
        <f t="shared" si="17"/>
        <v>0</v>
      </c>
      <c r="X140" s="1">
        <f t="shared" si="17"/>
        <v>0</v>
      </c>
      <c r="Y140" s="1">
        <f t="shared" si="17"/>
        <v>0</v>
      </c>
      <c r="Z140" s="1">
        <f t="shared" si="17"/>
        <v>0</v>
      </c>
      <c r="AA140" s="1">
        <f t="shared" si="17"/>
        <v>0</v>
      </c>
      <c r="AB140" s="1">
        <f t="shared" si="17"/>
        <v>0</v>
      </c>
      <c r="AC140" s="1">
        <f t="shared" si="17"/>
        <v>0</v>
      </c>
      <c r="AD140" s="1">
        <f t="shared" si="17"/>
        <v>0</v>
      </c>
      <c r="AE140" s="1">
        <f t="shared" si="17"/>
        <v>0</v>
      </c>
      <c r="AF140" s="1">
        <f t="shared" si="17"/>
        <v>0</v>
      </c>
      <c r="AG140" s="1">
        <f t="shared" si="17"/>
        <v>0</v>
      </c>
      <c r="AH140" s="3">
        <f>SUM(D140:AG140)</f>
        <v>830</v>
      </c>
      <c r="AI140" s="1">
        <f>NPV($D$13,E140:AG140)+D140</f>
        <v>830</v>
      </c>
      <c r="AJ140" s="2"/>
    </row>
    <row r="141" ht="15">
      <c r="AJ141" s="2"/>
    </row>
    <row r="142" spans="3:36" ht="15">
      <c r="C142" s="1" t="s">
        <v>216</v>
      </c>
      <c r="D142" s="1">
        <f>+D42*$D$39</f>
        <v>0</v>
      </c>
      <c r="I142" s="1">
        <f aca="true" t="shared" si="18" ref="I142:AG142">+I42*$D$39</f>
        <v>0</v>
      </c>
      <c r="J142" s="1">
        <f t="shared" si="18"/>
        <v>0</v>
      </c>
      <c r="K142" s="1">
        <f t="shared" si="18"/>
        <v>0</v>
      </c>
      <c r="L142" s="1">
        <f t="shared" si="18"/>
        <v>0</v>
      </c>
      <c r="M142" s="1">
        <f t="shared" si="18"/>
        <v>0</v>
      </c>
      <c r="N142" s="1">
        <f t="shared" si="18"/>
        <v>0</v>
      </c>
      <c r="O142" s="1">
        <f t="shared" si="18"/>
        <v>0</v>
      </c>
      <c r="P142" s="1">
        <f t="shared" si="18"/>
        <v>0</v>
      </c>
      <c r="Q142" s="1">
        <f t="shared" si="18"/>
        <v>0</v>
      </c>
      <c r="R142" s="1">
        <f t="shared" si="18"/>
        <v>0</v>
      </c>
      <c r="S142" s="1">
        <f t="shared" si="18"/>
        <v>0</v>
      </c>
      <c r="T142" s="1">
        <f t="shared" si="18"/>
        <v>0</v>
      </c>
      <c r="U142" s="1">
        <f t="shared" si="18"/>
        <v>0</v>
      </c>
      <c r="V142" s="1">
        <f t="shared" si="18"/>
        <v>0</v>
      </c>
      <c r="W142" s="1">
        <f t="shared" si="18"/>
        <v>0</v>
      </c>
      <c r="X142" s="1">
        <f t="shared" si="18"/>
        <v>0</v>
      </c>
      <c r="Y142" s="1">
        <f t="shared" si="18"/>
        <v>0</v>
      </c>
      <c r="Z142" s="1">
        <f t="shared" si="18"/>
        <v>0</v>
      </c>
      <c r="AA142" s="1">
        <f t="shared" si="18"/>
        <v>0</v>
      </c>
      <c r="AB142" s="1">
        <f t="shared" si="18"/>
        <v>0</v>
      </c>
      <c r="AC142" s="1">
        <f t="shared" si="18"/>
        <v>0</v>
      </c>
      <c r="AD142" s="1">
        <f t="shared" si="18"/>
        <v>0</v>
      </c>
      <c r="AE142" s="1">
        <f t="shared" si="18"/>
        <v>0</v>
      </c>
      <c r="AF142" s="1">
        <f t="shared" si="18"/>
        <v>0</v>
      </c>
      <c r="AG142" s="1">
        <f t="shared" si="18"/>
        <v>0</v>
      </c>
      <c r="AH142" s="3">
        <f>SUM(D142:AG142)</f>
        <v>0</v>
      </c>
      <c r="AI142" s="1">
        <f>NPV($D$13,E142:AG142)+D142</f>
        <v>0</v>
      </c>
      <c r="AJ142" s="2"/>
    </row>
    <row r="143" ht="15">
      <c r="AJ143" s="2"/>
    </row>
    <row r="144" spans="3:36" ht="15">
      <c r="C144" s="1" t="s">
        <v>218</v>
      </c>
      <c r="D144" s="1">
        <f>IF(D$128&lt;0,-1*D$128*D$24,0)+IF(D$129&lt;0,-1*D$129*D$25,0)</f>
        <v>97.08537216477639</v>
      </c>
      <c r="E144" s="1">
        <f aca="true" t="shared" si="19" ref="E144:AG144">IF(E$128&lt;0,-1*E$128*E$24,0)+IF(E$129&lt;0,-1*E$129*E$25,0)</f>
        <v>102.07998644971968</v>
      </c>
      <c r="F144" s="1">
        <f t="shared" si="19"/>
        <v>104.3266676432113</v>
      </c>
      <c r="G144" s="1">
        <f t="shared" si="19"/>
        <v>106.72394287250764</v>
      </c>
      <c r="H144" s="1">
        <f t="shared" si="19"/>
        <v>109.70278115868284</v>
      </c>
      <c r="I144" s="1">
        <f t="shared" si="19"/>
        <v>112.94153819344335</v>
      </c>
      <c r="J144" s="1">
        <f t="shared" si="19"/>
        <v>116.07379713924666</v>
      </c>
      <c r="K144" s="1">
        <f t="shared" si="19"/>
        <v>119.19908945342404</v>
      </c>
      <c r="L144" s="1">
        <f t="shared" si="19"/>
        <v>122.45729573702675</v>
      </c>
      <c r="M144" s="1">
        <f t="shared" si="19"/>
        <v>125.79120660913757</v>
      </c>
      <c r="N144" s="1">
        <f t="shared" si="19"/>
        <v>129.2108436074117</v>
      </c>
      <c r="O144" s="1">
        <f t="shared" si="19"/>
        <v>132.79794011563402</v>
      </c>
      <c r="P144" s="1">
        <f t="shared" si="19"/>
        <v>136.4022330953588</v>
      </c>
      <c r="Q144" s="1">
        <f t="shared" si="19"/>
        <v>140.10497256046278</v>
      </c>
      <c r="R144" s="1">
        <f t="shared" si="19"/>
        <v>143.90886455938212</v>
      </c>
      <c r="S144" s="1">
        <f t="shared" si="19"/>
        <v>0</v>
      </c>
      <c r="T144" s="1">
        <f t="shared" si="19"/>
        <v>0</v>
      </c>
      <c r="U144" s="1">
        <f t="shared" si="19"/>
        <v>0</v>
      </c>
      <c r="V144" s="1">
        <f t="shared" si="19"/>
        <v>0</v>
      </c>
      <c r="W144" s="1">
        <f t="shared" si="19"/>
        <v>0</v>
      </c>
      <c r="X144" s="1">
        <f t="shared" si="19"/>
        <v>0</v>
      </c>
      <c r="Y144" s="1">
        <f t="shared" si="19"/>
        <v>0</v>
      </c>
      <c r="Z144" s="1">
        <f t="shared" si="19"/>
        <v>0</v>
      </c>
      <c r="AA144" s="1">
        <f t="shared" si="19"/>
        <v>0</v>
      </c>
      <c r="AB144" s="1">
        <f t="shared" si="19"/>
        <v>0</v>
      </c>
      <c r="AC144" s="1">
        <f t="shared" si="19"/>
        <v>0</v>
      </c>
      <c r="AD144" s="1">
        <f t="shared" si="19"/>
        <v>0</v>
      </c>
      <c r="AE144" s="1">
        <f t="shared" si="19"/>
        <v>0</v>
      </c>
      <c r="AF144" s="1">
        <f t="shared" si="19"/>
        <v>0</v>
      </c>
      <c r="AG144" s="1">
        <f t="shared" si="19"/>
        <v>0</v>
      </c>
      <c r="AH144" s="1">
        <f>IF(AH187&lt;0,-1*AH187*AH24,0)+IF(AH188&lt;0,-1*AH188*AH25,0)</f>
        <v>0</v>
      </c>
      <c r="AI144" s="1">
        <f>IF(AI187&lt;0,-1*AI187*AI24,0)+IF(AI188&lt;0,-1*AI188*AI25,0)</f>
        <v>0</v>
      </c>
      <c r="AJ144" s="2"/>
    </row>
    <row r="145" spans="3:36" ht="15">
      <c r="C145" s="2" t="s">
        <v>66</v>
      </c>
      <c r="AH145" s="3"/>
      <c r="AJ145" s="2"/>
    </row>
    <row r="146" spans="34:36" ht="15">
      <c r="AH146" s="3"/>
      <c r="AJ146" s="2"/>
    </row>
    <row r="147" spans="3:36" ht="15">
      <c r="C147" s="1" t="s">
        <v>219</v>
      </c>
      <c r="D147" s="1">
        <f aca="true" t="shared" si="20" ref="D147:AG147">D54</f>
        <v>600</v>
      </c>
      <c r="E147" s="1">
        <f t="shared" si="20"/>
        <v>0</v>
      </c>
      <c r="F147" s="1">
        <f t="shared" si="20"/>
        <v>0</v>
      </c>
      <c r="G147" s="1">
        <f t="shared" si="20"/>
        <v>0</v>
      </c>
      <c r="H147" s="1">
        <f t="shared" si="20"/>
        <v>0</v>
      </c>
      <c r="I147" s="1">
        <f t="shared" si="20"/>
        <v>0</v>
      </c>
      <c r="J147" s="1">
        <f t="shared" si="20"/>
        <v>0</v>
      </c>
      <c r="K147" s="1">
        <f t="shared" si="20"/>
        <v>0</v>
      </c>
      <c r="L147" s="1">
        <f t="shared" si="20"/>
        <v>0</v>
      </c>
      <c r="M147" s="1">
        <f t="shared" si="20"/>
        <v>0</v>
      </c>
      <c r="N147" s="1">
        <f t="shared" si="20"/>
        <v>0</v>
      </c>
      <c r="O147" s="1">
        <f t="shared" si="20"/>
        <v>0</v>
      </c>
      <c r="P147" s="1">
        <f t="shared" si="20"/>
        <v>0</v>
      </c>
      <c r="Q147" s="1">
        <f t="shared" si="20"/>
        <v>0</v>
      </c>
      <c r="R147" s="1">
        <f t="shared" si="20"/>
        <v>0</v>
      </c>
      <c r="S147" s="1">
        <f t="shared" si="20"/>
        <v>0</v>
      </c>
      <c r="T147" s="1">
        <f t="shared" si="20"/>
        <v>0</v>
      </c>
      <c r="U147" s="1">
        <f t="shared" si="20"/>
        <v>0</v>
      </c>
      <c r="V147" s="1">
        <f t="shared" si="20"/>
        <v>0</v>
      </c>
      <c r="W147" s="1">
        <f t="shared" si="20"/>
        <v>0</v>
      </c>
      <c r="X147" s="1">
        <f t="shared" si="20"/>
        <v>0</v>
      </c>
      <c r="Y147" s="1">
        <f t="shared" si="20"/>
        <v>0</v>
      </c>
      <c r="Z147" s="1">
        <f t="shared" si="20"/>
        <v>0</v>
      </c>
      <c r="AA147" s="1">
        <f t="shared" si="20"/>
        <v>0</v>
      </c>
      <c r="AB147" s="1">
        <f t="shared" si="20"/>
        <v>0</v>
      </c>
      <c r="AC147" s="1">
        <f t="shared" si="20"/>
        <v>0</v>
      </c>
      <c r="AD147" s="1">
        <f t="shared" si="20"/>
        <v>0</v>
      </c>
      <c r="AE147" s="1">
        <f t="shared" si="20"/>
        <v>0</v>
      </c>
      <c r="AF147" s="1">
        <f t="shared" si="20"/>
        <v>0</v>
      </c>
      <c r="AG147" s="1">
        <f t="shared" si="20"/>
        <v>0</v>
      </c>
      <c r="AH147" s="3">
        <f>SUM(D147:AG147)</f>
        <v>600</v>
      </c>
      <c r="AI147" s="1">
        <f>NPV($D$13,E147:AG147)+D147</f>
        <v>600</v>
      </c>
      <c r="AJ147" s="2"/>
    </row>
    <row r="148" spans="3:36" ht="15">
      <c r="C148" s="2" t="s">
        <v>67</v>
      </c>
      <c r="AH148" s="3"/>
      <c r="AJ148" s="2"/>
    </row>
    <row r="149" spans="3:36" ht="1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9"/>
      <c r="AJ149" s="2"/>
    </row>
    <row r="150" spans="3:36" ht="15">
      <c r="C150" s="1" t="s">
        <v>220</v>
      </c>
      <c r="D150" s="1">
        <f>SUM(D137:D147)</f>
        <v>1673.3311193647764</v>
      </c>
      <c r="E150" s="1">
        <f>SUM(E137:E147)</f>
        <v>250.33225665771968</v>
      </c>
      <c r="F150" s="1">
        <f aca="true" t="shared" si="21" ref="F150:AG150">SUM(F137:F147)</f>
        <v>263.6128806644977</v>
      </c>
      <c r="G150" s="1">
        <f t="shared" si="21"/>
        <v>274.09352643032895</v>
      </c>
      <c r="H150" s="1">
        <f t="shared" si="21"/>
        <v>283.1534442373724</v>
      </c>
      <c r="I150" s="1">
        <f t="shared" si="21"/>
        <v>313.2452023579369</v>
      </c>
      <c r="J150" s="1">
        <f t="shared" si="21"/>
        <v>322.512758724266</v>
      </c>
      <c r="K150" s="1">
        <f t="shared" si="21"/>
        <v>331.9671715914725</v>
      </c>
      <c r="L150" s="1">
        <f t="shared" si="21"/>
        <v>341.89315232407614</v>
      </c>
      <c r="M150" s="1">
        <f t="shared" si="21"/>
        <v>351.6989605557843</v>
      </c>
      <c r="N150" s="1">
        <f t="shared" si="21"/>
        <v>434.79750320892094</v>
      </c>
      <c r="O150" s="1">
        <f t="shared" si="21"/>
        <v>448.5809231202113</v>
      </c>
      <c r="P150" s="1">
        <f t="shared" si="21"/>
        <v>460.78303248713974</v>
      </c>
      <c r="Q150" s="1">
        <f t="shared" si="21"/>
        <v>473.845271233437</v>
      </c>
      <c r="R150" s="1">
        <f t="shared" si="21"/>
        <v>487.6717703227424</v>
      </c>
      <c r="S150" s="1">
        <f t="shared" si="21"/>
        <v>0</v>
      </c>
      <c r="T150" s="1">
        <f t="shared" si="21"/>
        <v>0</v>
      </c>
      <c r="U150" s="1">
        <f t="shared" si="21"/>
        <v>0</v>
      </c>
      <c r="V150" s="1">
        <f t="shared" si="21"/>
        <v>0</v>
      </c>
      <c r="W150" s="1">
        <f t="shared" si="21"/>
        <v>0</v>
      </c>
      <c r="X150" s="1">
        <f t="shared" si="21"/>
        <v>0</v>
      </c>
      <c r="Y150" s="1">
        <f t="shared" si="21"/>
        <v>0</v>
      </c>
      <c r="Z150" s="1">
        <f t="shared" si="21"/>
        <v>0</v>
      </c>
      <c r="AA150" s="1">
        <f t="shared" si="21"/>
        <v>0</v>
      </c>
      <c r="AB150" s="1">
        <f t="shared" si="21"/>
        <v>0</v>
      </c>
      <c r="AC150" s="1">
        <f t="shared" si="21"/>
        <v>0</v>
      </c>
      <c r="AD150" s="1">
        <f t="shared" si="21"/>
        <v>0</v>
      </c>
      <c r="AE150" s="1">
        <f t="shared" si="21"/>
        <v>0</v>
      </c>
      <c r="AF150" s="1">
        <f t="shared" si="21"/>
        <v>0</v>
      </c>
      <c r="AG150" s="1">
        <f t="shared" si="21"/>
        <v>0</v>
      </c>
      <c r="AH150" s="3">
        <f>SUM(D150:AG150)</f>
        <v>6711.518973280682</v>
      </c>
      <c r="AI150" s="1">
        <f>NPV($D$13,E150:AG150)+D150</f>
        <v>4888.688378000577</v>
      </c>
      <c r="AJ150" s="2"/>
    </row>
    <row r="151" spans="3:36" ht="1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9"/>
      <c r="AJ151" s="2"/>
    </row>
    <row r="152" spans="3:36" ht="15">
      <c r="C152" s="2" t="s">
        <v>68</v>
      </c>
      <c r="AH152" s="3"/>
      <c r="AJ152" s="2"/>
    </row>
    <row r="153" spans="34:36" ht="15">
      <c r="AH153" s="3"/>
      <c r="AJ153" s="2"/>
    </row>
    <row r="154" spans="3:36" ht="15">
      <c r="C154" s="1" t="s">
        <v>221</v>
      </c>
      <c r="AH154" s="3"/>
      <c r="AJ154" s="2"/>
    </row>
    <row r="155" spans="3:36" ht="15">
      <c r="C155" s="2" t="s">
        <v>69</v>
      </c>
      <c r="D155" s="1">
        <f>$D$29*D42</f>
        <v>830</v>
      </c>
      <c r="E155" s="1">
        <f aca="true" t="shared" si="22" ref="E155:AG155">$D$29*E42</f>
        <v>0</v>
      </c>
      <c r="F155" s="1">
        <f t="shared" si="22"/>
        <v>0</v>
      </c>
      <c r="G155" s="1">
        <f t="shared" si="22"/>
        <v>0</v>
      </c>
      <c r="H155" s="1">
        <f t="shared" si="22"/>
        <v>0</v>
      </c>
      <c r="I155" s="1">
        <f t="shared" si="22"/>
        <v>0</v>
      </c>
      <c r="J155" s="1">
        <f t="shared" si="22"/>
        <v>0</v>
      </c>
      <c r="K155" s="1">
        <f t="shared" si="22"/>
        <v>0</v>
      </c>
      <c r="L155" s="1">
        <f t="shared" si="22"/>
        <v>0</v>
      </c>
      <c r="M155" s="1">
        <f t="shared" si="22"/>
        <v>0</v>
      </c>
      <c r="N155" s="1">
        <f t="shared" si="22"/>
        <v>0</v>
      </c>
      <c r="O155" s="1">
        <f t="shared" si="22"/>
        <v>0</v>
      </c>
      <c r="P155" s="1">
        <f t="shared" si="22"/>
        <v>0</v>
      </c>
      <c r="Q155" s="1">
        <f t="shared" si="22"/>
        <v>0</v>
      </c>
      <c r="R155" s="1">
        <f t="shared" si="22"/>
        <v>0</v>
      </c>
      <c r="S155" s="1">
        <f t="shared" si="22"/>
        <v>0</v>
      </c>
      <c r="T155" s="1">
        <f t="shared" si="22"/>
        <v>0</v>
      </c>
      <c r="U155" s="1">
        <f t="shared" si="22"/>
        <v>0</v>
      </c>
      <c r="V155" s="1">
        <f t="shared" si="22"/>
        <v>0</v>
      </c>
      <c r="W155" s="1">
        <f t="shared" si="22"/>
        <v>0</v>
      </c>
      <c r="X155" s="1">
        <f t="shared" si="22"/>
        <v>0</v>
      </c>
      <c r="Y155" s="1">
        <f t="shared" si="22"/>
        <v>0</v>
      </c>
      <c r="Z155" s="1">
        <f t="shared" si="22"/>
        <v>0</v>
      </c>
      <c r="AA155" s="1">
        <f t="shared" si="22"/>
        <v>0</v>
      </c>
      <c r="AB155" s="1">
        <f t="shared" si="22"/>
        <v>0</v>
      </c>
      <c r="AC155" s="1">
        <f t="shared" si="22"/>
        <v>0</v>
      </c>
      <c r="AD155" s="1">
        <f t="shared" si="22"/>
        <v>0</v>
      </c>
      <c r="AE155" s="1">
        <f t="shared" si="22"/>
        <v>0</v>
      </c>
      <c r="AF155" s="1">
        <f t="shared" si="22"/>
        <v>0</v>
      </c>
      <c r="AG155" s="1">
        <f t="shared" si="22"/>
        <v>0</v>
      </c>
      <c r="AH155" s="3">
        <f aca="true" t="shared" si="23" ref="AH155:AH160">SUM(D155:AG155)</f>
        <v>830</v>
      </c>
      <c r="AI155" s="1">
        <f aca="true" t="shared" si="24" ref="AI155:AI160">NPV($D$13,E155:AG155)+D155</f>
        <v>830</v>
      </c>
      <c r="AJ155" s="2"/>
    </row>
    <row r="156" spans="3:36" ht="15">
      <c r="C156" s="2" t="s">
        <v>70</v>
      </c>
      <c r="D156" s="1">
        <f>$D$30*D125</f>
        <v>0</v>
      </c>
      <c r="E156" s="1">
        <f aca="true" t="shared" si="25" ref="E156:AG156">$D$30*E125</f>
        <v>0</v>
      </c>
      <c r="F156" s="1">
        <f t="shared" si="25"/>
        <v>0</v>
      </c>
      <c r="G156" s="1">
        <f t="shared" si="25"/>
        <v>0</v>
      </c>
      <c r="H156" s="1">
        <f t="shared" si="25"/>
        <v>0</v>
      </c>
      <c r="I156" s="1">
        <f t="shared" si="25"/>
        <v>0</v>
      </c>
      <c r="J156" s="1">
        <f t="shared" si="25"/>
        <v>0</v>
      </c>
      <c r="K156" s="1">
        <f t="shared" si="25"/>
        <v>0</v>
      </c>
      <c r="L156" s="1">
        <f t="shared" si="25"/>
        <v>0</v>
      </c>
      <c r="M156" s="1">
        <f t="shared" si="25"/>
        <v>0</v>
      </c>
      <c r="N156" s="1">
        <f t="shared" si="25"/>
        <v>0</v>
      </c>
      <c r="O156" s="1">
        <f t="shared" si="25"/>
        <v>0</v>
      </c>
      <c r="P156" s="1">
        <f t="shared" si="25"/>
        <v>0</v>
      </c>
      <c r="Q156" s="1">
        <f t="shared" si="25"/>
        <v>0</v>
      </c>
      <c r="R156" s="1">
        <f t="shared" si="25"/>
        <v>0</v>
      </c>
      <c r="S156" s="1">
        <f t="shared" si="25"/>
        <v>0</v>
      </c>
      <c r="T156" s="1">
        <f t="shared" si="25"/>
        <v>0</v>
      </c>
      <c r="U156" s="1">
        <f t="shared" si="25"/>
        <v>0</v>
      </c>
      <c r="V156" s="1">
        <f t="shared" si="25"/>
        <v>0</v>
      </c>
      <c r="W156" s="1">
        <f t="shared" si="25"/>
        <v>0</v>
      </c>
      <c r="X156" s="1">
        <f t="shared" si="25"/>
        <v>0</v>
      </c>
      <c r="Y156" s="1">
        <f t="shared" si="25"/>
        <v>0</v>
      </c>
      <c r="Z156" s="1">
        <f t="shared" si="25"/>
        <v>0</v>
      </c>
      <c r="AA156" s="1">
        <f t="shared" si="25"/>
        <v>0</v>
      </c>
      <c r="AB156" s="1">
        <f t="shared" si="25"/>
        <v>0</v>
      </c>
      <c r="AC156" s="1">
        <f t="shared" si="25"/>
        <v>0</v>
      </c>
      <c r="AD156" s="1">
        <f t="shared" si="25"/>
        <v>0</v>
      </c>
      <c r="AE156" s="1">
        <f t="shared" si="25"/>
        <v>0</v>
      </c>
      <c r="AF156" s="1">
        <f t="shared" si="25"/>
        <v>0</v>
      </c>
      <c r="AG156" s="1">
        <f t="shared" si="25"/>
        <v>0</v>
      </c>
      <c r="AH156" s="3">
        <f t="shared" si="23"/>
        <v>0</v>
      </c>
      <c r="AI156" s="1">
        <f t="shared" si="24"/>
        <v>0</v>
      </c>
      <c r="AJ156" s="2"/>
    </row>
    <row r="157" spans="3:36" ht="15">
      <c r="C157" s="2" t="s">
        <v>25</v>
      </c>
      <c r="D157" s="1">
        <f>D48*D125</f>
        <v>0</v>
      </c>
      <c r="E157" s="1">
        <f aca="true" t="shared" si="26" ref="E157:AG157">E48*E125</f>
        <v>0</v>
      </c>
      <c r="F157" s="1">
        <f t="shared" si="26"/>
        <v>0</v>
      </c>
      <c r="G157" s="1">
        <f t="shared" si="26"/>
        <v>0</v>
      </c>
      <c r="H157" s="1">
        <f t="shared" si="26"/>
        <v>0</v>
      </c>
      <c r="I157" s="1">
        <f t="shared" si="26"/>
        <v>0</v>
      </c>
      <c r="J157" s="1">
        <f t="shared" si="26"/>
        <v>0</v>
      </c>
      <c r="K157" s="1">
        <f t="shared" si="26"/>
        <v>0</v>
      </c>
      <c r="L157" s="1">
        <f t="shared" si="26"/>
        <v>0</v>
      </c>
      <c r="M157" s="1">
        <f t="shared" si="26"/>
        <v>0</v>
      </c>
      <c r="N157" s="1">
        <f t="shared" si="26"/>
        <v>0</v>
      </c>
      <c r="O157" s="1">
        <f t="shared" si="26"/>
        <v>0</v>
      </c>
      <c r="P157" s="1">
        <f t="shared" si="26"/>
        <v>0</v>
      </c>
      <c r="Q157" s="1">
        <f t="shared" si="26"/>
        <v>0</v>
      </c>
      <c r="R157" s="1">
        <f t="shared" si="26"/>
        <v>0</v>
      </c>
      <c r="S157" s="1">
        <f t="shared" si="26"/>
        <v>0</v>
      </c>
      <c r="T157" s="1">
        <f t="shared" si="26"/>
        <v>0</v>
      </c>
      <c r="U157" s="1">
        <f t="shared" si="26"/>
        <v>0</v>
      </c>
      <c r="V157" s="1">
        <f t="shared" si="26"/>
        <v>0</v>
      </c>
      <c r="W157" s="1">
        <f t="shared" si="26"/>
        <v>0</v>
      </c>
      <c r="X157" s="1">
        <f t="shared" si="26"/>
        <v>0</v>
      </c>
      <c r="Y157" s="1">
        <f t="shared" si="26"/>
        <v>0</v>
      </c>
      <c r="Z157" s="1">
        <f t="shared" si="26"/>
        <v>0</v>
      </c>
      <c r="AA157" s="1">
        <f t="shared" si="26"/>
        <v>0</v>
      </c>
      <c r="AB157" s="1">
        <f t="shared" si="26"/>
        <v>0</v>
      </c>
      <c r="AC157" s="1">
        <f t="shared" si="26"/>
        <v>0</v>
      </c>
      <c r="AD157" s="1">
        <f t="shared" si="26"/>
        <v>0</v>
      </c>
      <c r="AE157" s="1">
        <f t="shared" si="26"/>
        <v>0</v>
      </c>
      <c r="AF157" s="1">
        <f t="shared" si="26"/>
        <v>0</v>
      </c>
      <c r="AG157" s="1">
        <f t="shared" si="26"/>
        <v>0</v>
      </c>
      <c r="AH157" s="3">
        <f t="shared" si="23"/>
        <v>0</v>
      </c>
      <c r="AI157" s="1">
        <f t="shared" si="24"/>
        <v>0</v>
      </c>
      <c r="AJ157" s="2"/>
    </row>
    <row r="158" spans="3:36" ht="15">
      <c r="C158" s="2" t="s">
        <v>26</v>
      </c>
      <c r="D158" s="1">
        <f aca="true" t="shared" si="27" ref="D158:AG158">D49*D125</f>
        <v>0</v>
      </c>
      <c r="E158" s="1">
        <f t="shared" si="27"/>
        <v>0</v>
      </c>
      <c r="F158" s="1">
        <f t="shared" si="27"/>
        <v>0</v>
      </c>
      <c r="G158" s="1">
        <f t="shared" si="27"/>
        <v>0</v>
      </c>
      <c r="H158" s="1">
        <f t="shared" si="27"/>
        <v>0</v>
      </c>
      <c r="I158" s="1">
        <f t="shared" si="27"/>
        <v>0</v>
      </c>
      <c r="J158" s="1">
        <f t="shared" si="27"/>
        <v>0</v>
      </c>
      <c r="K158" s="1">
        <f t="shared" si="27"/>
        <v>0</v>
      </c>
      <c r="L158" s="1">
        <f t="shared" si="27"/>
        <v>0</v>
      </c>
      <c r="M158" s="1">
        <f t="shared" si="27"/>
        <v>0</v>
      </c>
      <c r="N158" s="1">
        <f t="shared" si="27"/>
        <v>0</v>
      </c>
      <c r="O158" s="1">
        <f t="shared" si="27"/>
        <v>0</v>
      </c>
      <c r="P158" s="1">
        <f t="shared" si="27"/>
        <v>0</v>
      </c>
      <c r="Q158" s="1">
        <f t="shared" si="27"/>
        <v>0</v>
      </c>
      <c r="R158" s="1">
        <f t="shared" si="27"/>
        <v>0</v>
      </c>
      <c r="S158" s="1">
        <f t="shared" si="27"/>
        <v>0</v>
      </c>
      <c r="T158" s="1">
        <f t="shared" si="27"/>
        <v>0</v>
      </c>
      <c r="U158" s="1">
        <f t="shared" si="27"/>
        <v>0</v>
      </c>
      <c r="V158" s="1">
        <f t="shared" si="27"/>
        <v>0</v>
      </c>
      <c r="W158" s="1">
        <f t="shared" si="27"/>
        <v>0</v>
      </c>
      <c r="X158" s="1">
        <f t="shared" si="27"/>
        <v>0</v>
      </c>
      <c r="Y158" s="1">
        <f t="shared" si="27"/>
        <v>0</v>
      </c>
      <c r="Z158" s="1">
        <f t="shared" si="27"/>
        <v>0</v>
      </c>
      <c r="AA158" s="1">
        <f t="shared" si="27"/>
        <v>0</v>
      </c>
      <c r="AB158" s="1">
        <f t="shared" si="27"/>
        <v>0</v>
      </c>
      <c r="AC158" s="1">
        <f t="shared" si="27"/>
        <v>0</v>
      </c>
      <c r="AD158" s="1">
        <f t="shared" si="27"/>
        <v>0</v>
      </c>
      <c r="AE158" s="1">
        <f t="shared" si="27"/>
        <v>0</v>
      </c>
      <c r="AF158" s="1">
        <f t="shared" si="27"/>
        <v>0</v>
      </c>
      <c r="AG158" s="1">
        <f t="shared" si="27"/>
        <v>0</v>
      </c>
      <c r="AH158" s="3">
        <f t="shared" si="23"/>
        <v>0</v>
      </c>
      <c r="AI158" s="1">
        <f t="shared" si="24"/>
        <v>0</v>
      </c>
      <c r="AJ158" s="2"/>
    </row>
    <row r="159" spans="3:36" ht="15">
      <c r="C159" s="2" t="s">
        <v>27</v>
      </c>
      <c r="D159" s="1">
        <f aca="true" t="shared" si="28" ref="D159:AG159">D50*D125</f>
        <v>0</v>
      </c>
      <c r="E159" s="1">
        <f t="shared" si="28"/>
        <v>0</v>
      </c>
      <c r="F159" s="1">
        <f t="shared" si="28"/>
        <v>0</v>
      </c>
      <c r="G159" s="1">
        <f t="shared" si="28"/>
        <v>0</v>
      </c>
      <c r="H159" s="1">
        <f t="shared" si="28"/>
        <v>0</v>
      </c>
      <c r="I159" s="1">
        <f t="shared" si="28"/>
        <v>0</v>
      </c>
      <c r="J159" s="1">
        <f t="shared" si="28"/>
        <v>0</v>
      </c>
      <c r="K159" s="1">
        <f t="shared" si="28"/>
        <v>0</v>
      </c>
      <c r="L159" s="1">
        <f t="shared" si="28"/>
        <v>0</v>
      </c>
      <c r="M159" s="1">
        <f t="shared" si="28"/>
        <v>0</v>
      </c>
      <c r="N159" s="1">
        <f t="shared" si="28"/>
        <v>0</v>
      </c>
      <c r="O159" s="1">
        <f t="shared" si="28"/>
        <v>0</v>
      </c>
      <c r="P159" s="1">
        <f t="shared" si="28"/>
        <v>0</v>
      </c>
      <c r="Q159" s="1">
        <f t="shared" si="28"/>
        <v>0</v>
      </c>
      <c r="R159" s="1">
        <f t="shared" si="28"/>
        <v>0</v>
      </c>
      <c r="S159" s="1">
        <f t="shared" si="28"/>
        <v>0</v>
      </c>
      <c r="T159" s="1">
        <f t="shared" si="28"/>
        <v>0</v>
      </c>
      <c r="U159" s="1">
        <f t="shared" si="28"/>
        <v>0</v>
      </c>
      <c r="V159" s="1">
        <f t="shared" si="28"/>
        <v>0</v>
      </c>
      <c r="W159" s="1">
        <f t="shared" si="28"/>
        <v>0</v>
      </c>
      <c r="X159" s="1">
        <f t="shared" si="28"/>
        <v>0</v>
      </c>
      <c r="Y159" s="1">
        <f t="shared" si="28"/>
        <v>0</v>
      </c>
      <c r="Z159" s="1">
        <f t="shared" si="28"/>
        <v>0</v>
      </c>
      <c r="AA159" s="1">
        <f t="shared" si="28"/>
        <v>0</v>
      </c>
      <c r="AB159" s="1">
        <f t="shared" si="28"/>
        <v>0</v>
      </c>
      <c r="AC159" s="1">
        <f t="shared" si="28"/>
        <v>0</v>
      </c>
      <c r="AD159" s="1">
        <f t="shared" si="28"/>
        <v>0</v>
      </c>
      <c r="AE159" s="1">
        <f t="shared" si="28"/>
        <v>0</v>
      </c>
      <c r="AF159" s="1">
        <f t="shared" si="28"/>
        <v>0</v>
      </c>
      <c r="AG159" s="1">
        <f t="shared" si="28"/>
        <v>0</v>
      </c>
      <c r="AH159" s="3">
        <f t="shared" si="23"/>
        <v>0</v>
      </c>
      <c r="AI159" s="1">
        <f t="shared" si="24"/>
        <v>0</v>
      </c>
      <c r="AJ159" s="2"/>
    </row>
    <row r="160" spans="3:36" ht="15">
      <c r="C160" s="2" t="s">
        <v>71</v>
      </c>
      <c r="D160" s="1">
        <f aca="true" t="shared" si="29" ref="D160:AG160">SUM(D155:D159)</f>
        <v>830</v>
      </c>
      <c r="E160" s="1">
        <f t="shared" si="29"/>
        <v>0</v>
      </c>
      <c r="F160" s="1">
        <f t="shared" si="29"/>
        <v>0</v>
      </c>
      <c r="G160" s="1">
        <f t="shared" si="29"/>
        <v>0</v>
      </c>
      <c r="H160" s="1">
        <f t="shared" si="29"/>
        <v>0</v>
      </c>
      <c r="I160" s="1">
        <f t="shared" si="29"/>
        <v>0</v>
      </c>
      <c r="J160" s="1">
        <f t="shared" si="29"/>
        <v>0</v>
      </c>
      <c r="K160" s="1">
        <f t="shared" si="29"/>
        <v>0</v>
      </c>
      <c r="L160" s="1">
        <f t="shared" si="29"/>
        <v>0</v>
      </c>
      <c r="M160" s="1">
        <f t="shared" si="29"/>
        <v>0</v>
      </c>
      <c r="N160" s="1">
        <f t="shared" si="29"/>
        <v>0</v>
      </c>
      <c r="O160" s="1">
        <f t="shared" si="29"/>
        <v>0</v>
      </c>
      <c r="P160" s="1">
        <f t="shared" si="29"/>
        <v>0</v>
      </c>
      <c r="Q160" s="1">
        <f t="shared" si="29"/>
        <v>0</v>
      </c>
      <c r="R160" s="1">
        <f t="shared" si="29"/>
        <v>0</v>
      </c>
      <c r="S160" s="1">
        <f t="shared" si="29"/>
        <v>0</v>
      </c>
      <c r="T160" s="1">
        <f t="shared" si="29"/>
        <v>0</v>
      </c>
      <c r="U160" s="1">
        <f t="shared" si="29"/>
        <v>0</v>
      </c>
      <c r="V160" s="1">
        <f t="shared" si="29"/>
        <v>0</v>
      </c>
      <c r="W160" s="1">
        <f t="shared" si="29"/>
        <v>0</v>
      </c>
      <c r="X160" s="1">
        <f t="shared" si="29"/>
        <v>0</v>
      </c>
      <c r="Y160" s="1">
        <f t="shared" si="29"/>
        <v>0</v>
      </c>
      <c r="Z160" s="1">
        <f t="shared" si="29"/>
        <v>0</v>
      </c>
      <c r="AA160" s="1">
        <f t="shared" si="29"/>
        <v>0</v>
      </c>
      <c r="AB160" s="1">
        <f t="shared" si="29"/>
        <v>0</v>
      </c>
      <c r="AC160" s="1">
        <f t="shared" si="29"/>
        <v>0</v>
      </c>
      <c r="AD160" s="1">
        <f t="shared" si="29"/>
        <v>0</v>
      </c>
      <c r="AE160" s="1">
        <f t="shared" si="29"/>
        <v>0</v>
      </c>
      <c r="AF160" s="1">
        <f t="shared" si="29"/>
        <v>0</v>
      </c>
      <c r="AG160" s="1">
        <f t="shared" si="29"/>
        <v>0</v>
      </c>
      <c r="AH160" s="3">
        <f t="shared" si="23"/>
        <v>830</v>
      </c>
      <c r="AI160" s="1">
        <f t="shared" si="24"/>
        <v>830</v>
      </c>
      <c r="AJ160" s="2"/>
    </row>
    <row r="161" spans="34:36" ht="15">
      <c r="AH161" s="3"/>
      <c r="AJ161" s="2"/>
    </row>
    <row r="162" spans="3:36" ht="15">
      <c r="C162" s="1" t="s">
        <v>72</v>
      </c>
      <c r="D162" s="1">
        <f>IF(D$128&gt;0,D$128*D$20,0)+IF(D$129&gt;0,D$129*D$21,0)</f>
        <v>0</v>
      </c>
      <c r="E162" s="1">
        <f aca="true" t="shared" si="30" ref="E162:AG162">IF(E$128&gt;0,E$128*E$20,0)+IF(E$129&gt;0,E$129*E$21,0)</f>
        <v>0</v>
      </c>
      <c r="F162" s="1">
        <f t="shared" si="30"/>
        <v>0</v>
      </c>
      <c r="G162" s="1">
        <f t="shared" si="30"/>
        <v>0</v>
      </c>
      <c r="H162" s="1">
        <f t="shared" si="30"/>
        <v>0</v>
      </c>
      <c r="I162" s="1">
        <f t="shared" si="30"/>
        <v>0</v>
      </c>
      <c r="J162" s="1">
        <f t="shared" si="30"/>
        <v>0</v>
      </c>
      <c r="K162" s="1">
        <f t="shared" si="30"/>
        <v>0</v>
      </c>
      <c r="L162" s="1">
        <f t="shared" si="30"/>
        <v>0</v>
      </c>
      <c r="M162" s="1">
        <f t="shared" si="30"/>
        <v>0</v>
      </c>
      <c r="N162" s="1">
        <f t="shared" si="30"/>
        <v>0</v>
      </c>
      <c r="O162" s="1">
        <f t="shared" si="30"/>
        <v>0</v>
      </c>
      <c r="P162" s="1">
        <f t="shared" si="30"/>
        <v>0</v>
      </c>
      <c r="Q162" s="1">
        <f t="shared" si="30"/>
        <v>0</v>
      </c>
      <c r="R162" s="1">
        <f t="shared" si="30"/>
        <v>0</v>
      </c>
      <c r="S162" s="1">
        <f t="shared" si="30"/>
        <v>0</v>
      </c>
      <c r="T162" s="1">
        <f t="shared" si="30"/>
        <v>0</v>
      </c>
      <c r="U162" s="1">
        <f t="shared" si="30"/>
        <v>0</v>
      </c>
      <c r="V162" s="1">
        <f t="shared" si="30"/>
        <v>0</v>
      </c>
      <c r="W162" s="1">
        <f t="shared" si="30"/>
        <v>0</v>
      </c>
      <c r="X162" s="1">
        <f t="shared" si="30"/>
        <v>0</v>
      </c>
      <c r="Y162" s="1">
        <f t="shared" si="30"/>
        <v>0</v>
      </c>
      <c r="Z162" s="1">
        <f t="shared" si="30"/>
        <v>0</v>
      </c>
      <c r="AA162" s="1">
        <f t="shared" si="30"/>
        <v>0</v>
      </c>
      <c r="AB162" s="1">
        <f t="shared" si="30"/>
        <v>0</v>
      </c>
      <c r="AC162" s="1">
        <f t="shared" si="30"/>
        <v>0</v>
      </c>
      <c r="AD162" s="1">
        <f t="shared" si="30"/>
        <v>0</v>
      </c>
      <c r="AE162" s="1">
        <f t="shared" si="30"/>
        <v>0</v>
      </c>
      <c r="AF162" s="1">
        <f t="shared" si="30"/>
        <v>0</v>
      </c>
      <c r="AG162" s="1">
        <f t="shared" si="30"/>
        <v>0</v>
      </c>
      <c r="AH162" s="3">
        <f>SUM(D162:AG162)</f>
        <v>0</v>
      </c>
      <c r="AI162" s="1">
        <f>NPV($D$13,E162:AG162)+D162</f>
        <v>0</v>
      </c>
      <c r="AJ162" s="2"/>
    </row>
    <row r="163" spans="3:36" ht="15">
      <c r="C163" s="2" t="s">
        <v>64</v>
      </c>
      <c r="AJ163" s="2"/>
    </row>
    <row r="164" ht="15">
      <c r="AJ164" s="2"/>
    </row>
    <row r="165" spans="3:36" ht="15">
      <c r="C165" s="1" t="s">
        <v>222</v>
      </c>
      <c r="D165" s="1">
        <f>IF(D$132&gt;0,D$132*D$24,0)+IF(D$133&gt;0,D$133*D$25,0)</f>
        <v>58.944690242899945</v>
      </c>
      <c r="E165" s="1">
        <f aca="true" t="shared" si="31" ref="E165:AG165">IF(E$132&gt;0,E$132*E$24,0)+IF(E$133&gt;0,E$133*E$25,0)</f>
        <v>61.977134630186946</v>
      </c>
      <c r="F165" s="1">
        <f t="shared" si="31"/>
        <v>63.34119106909257</v>
      </c>
      <c r="G165" s="1">
        <f t="shared" si="31"/>
        <v>64.79667960116535</v>
      </c>
      <c r="H165" s="1">
        <f t="shared" si="31"/>
        <v>66.60525998920029</v>
      </c>
      <c r="I165" s="1">
        <f t="shared" si="31"/>
        <v>68.57164818887631</v>
      </c>
      <c r="J165" s="1">
        <f t="shared" si="31"/>
        <v>70.4733768345426</v>
      </c>
      <c r="K165" s="1">
        <f t="shared" si="31"/>
        <v>72.37087573957888</v>
      </c>
      <c r="L165" s="1">
        <f t="shared" si="31"/>
        <v>74.34907241176624</v>
      </c>
      <c r="M165" s="1">
        <f t="shared" si="31"/>
        <v>76.37323258411924</v>
      </c>
      <c r="N165" s="1">
        <f t="shared" si="31"/>
        <v>78.44944076164282</v>
      </c>
      <c r="O165" s="1">
        <f t="shared" si="31"/>
        <v>80.62732078449208</v>
      </c>
      <c r="P165" s="1">
        <f t="shared" si="31"/>
        <v>82.81564152218212</v>
      </c>
      <c r="Q165" s="1">
        <f t="shared" si="31"/>
        <v>85.06373334028096</v>
      </c>
      <c r="R165" s="1">
        <f t="shared" si="31"/>
        <v>87.3732391967677</v>
      </c>
      <c r="S165" s="1">
        <f t="shared" si="31"/>
        <v>0</v>
      </c>
      <c r="T165" s="1">
        <f t="shared" si="31"/>
        <v>0</v>
      </c>
      <c r="U165" s="1">
        <f t="shared" si="31"/>
        <v>0</v>
      </c>
      <c r="V165" s="1">
        <f t="shared" si="31"/>
        <v>0</v>
      </c>
      <c r="W165" s="1">
        <f t="shared" si="31"/>
        <v>0</v>
      </c>
      <c r="X165" s="1">
        <f t="shared" si="31"/>
        <v>0</v>
      </c>
      <c r="Y165" s="1">
        <f t="shared" si="31"/>
        <v>0</v>
      </c>
      <c r="Z165" s="1">
        <f t="shared" si="31"/>
        <v>0</v>
      </c>
      <c r="AA165" s="1">
        <f t="shared" si="31"/>
        <v>0</v>
      </c>
      <c r="AB165" s="1">
        <f t="shared" si="31"/>
        <v>0</v>
      </c>
      <c r="AC165" s="1">
        <f t="shared" si="31"/>
        <v>0</v>
      </c>
      <c r="AD165" s="1">
        <f t="shared" si="31"/>
        <v>0</v>
      </c>
      <c r="AE165" s="1">
        <f t="shared" si="31"/>
        <v>0</v>
      </c>
      <c r="AF165" s="1">
        <f t="shared" si="31"/>
        <v>0</v>
      </c>
      <c r="AG165" s="1">
        <f t="shared" si="31"/>
        <v>0</v>
      </c>
      <c r="AH165" s="3">
        <f>SUM(D165:AG165)</f>
        <v>1092.132536896794</v>
      </c>
      <c r="AI165" s="1">
        <f>NPV($D$13,E165:AG165)+D165</f>
        <v>735.5908169628063</v>
      </c>
      <c r="AJ165" s="2"/>
    </row>
    <row r="166" spans="3:36" ht="15">
      <c r="C166" s="2" t="s">
        <v>66</v>
      </c>
      <c r="AJ166" s="2"/>
    </row>
    <row r="167" spans="3:36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9"/>
      <c r="AJ167" s="2"/>
    </row>
    <row r="168" spans="3:36" ht="15">
      <c r="C168" s="1" t="s">
        <v>223</v>
      </c>
      <c r="D168" s="1">
        <f>D160+D162+D165</f>
        <v>888.9446902428999</v>
      </c>
      <c r="E168" s="1">
        <f aca="true" t="shared" si="32" ref="E168:AG168">E160+E162+E165</f>
        <v>61.977134630186946</v>
      </c>
      <c r="F168" s="1">
        <f t="shared" si="32"/>
        <v>63.34119106909257</v>
      </c>
      <c r="G168" s="1">
        <f t="shared" si="32"/>
        <v>64.79667960116535</v>
      </c>
      <c r="H168" s="1">
        <f t="shared" si="32"/>
        <v>66.60525998920029</v>
      </c>
      <c r="I168" s="1">
        <f t="shared" si="32"/>
        <v>68.57164818887631</v>
      </c>
      <c r="J168" s="1">
        <f t="shared" si="32"/>
        <v>70.4733768345426</v>
      </c>
      <c r="K168" s="1">
        <f t="shared" si="32"/>
        <v>72.37087573957888</v>
      </c>
      <c r="L168" s="1">
        <f t="shared" si="32"/>
        <v>74.34907241176624</v>
      </c>
      <c r="M168" s="1">
        <f t="shared" si="32"/>
        <v>76.37323258411924</v>
      </c>
      <c r="N168" s="1">
        <f t="shared" si="32"/>
        <v>78.44944076164282</v>
      </c>
      <c r="O168" s="1">
        <f t="shared" si="32"/>
        <v>80.62732078449208</v>
      </c>
      <c r="P168" s="1">
        <f t="shared" si="32"/>
        <v>82.81564152218212</v>
      </c>
      <c r="Q168" s="1">
        <f t="shared" si="32"/>
        <v>85.06373334028096</v>
      </c>
      <c r="R168" s="1">
        <f t="shared" si="32"/>
        <v>87.3732391967677</v>
      </c>
      <c r="S168" s="1">
        <f t="shared" si="32"/>
        <v>0</v>
      </c>
      <c r="T168" s="1">
        <f t="shared" si="32"/>
        <v>0</v>
      </c>
      <c r="U168" s="1">
        <f t="shared" si="32"/>
        <v>0</v>
      </c>
      <c r="V168" s="1">
        <f t="shared" si="32"/>
        <v>0</v>
      </c>
      <c r="W168" s="1">
        <f t="shared" si="32"/>
        <v>0</v>
      </c>
      <c r="X168" s="1">
        <f t="shared" si="32"/>
        <v>0</v>
      </c>
      <c r="Y168" s="1">
        <f t="shared" si="32"/>
        <v>0</v>
      </c>
      <c r="Z168" s="1">
        <f t="shared" si="32"/>
        <v>0</v>
      </c>
      <c r="AA168" s="1">
        <f t="shared" si="32"/>
        <v>0</v>
      </c>
      <c r="AB168" s="1">
        <f t="shared" si="32"/>
        <v>0</v>
      </c>
      <c r="AC168" s="1">
        <f t="shared" si="32"/>
        <v>0</v>
      </c>
      <c r="AD168" s="1">
        <f t="shared" si="32"/>
        <v>0</v>
      </c>
      <c r="AE168" s="1">
        <f t="shared" si="32"/>
        <v>0</v>
      </c>
      <c r="AF168" s="1">
        <f t="shared" si="32"/>
        <v>0</v>
      </c>
      <c r="AG168" s="1">
        <f t="shared" si="32"/>
        <v>0</v>
      </c>
      <c r="AH168" s="3">
        <f>SUM(D168:AG168)</f>
        <v>1922.132536896794</v>
      </c>
      <c r="AI168" s="1">
        <f>NPV($D$13,E168:AG168)+D168</f>
        <v>1565.5908169628065</v>
      </c>
      <c r="AJ168" s="2"/>
    </row>
    <row r="169" spans="3:36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9"/>
      <c r="AJ169" s="2"/>
    </row>
    <row r="170" ht="15">
      <c r="AJ170" s="2"/>
    </row>
    <row r="171" spans="3:36" ht="15">
      <c r="C171" s="1" t="s">
        <v>224</v>
      </c>
      <c r="D171" s="1">
        <f aca="true" t="shared" si="33" ref="D171:AG171">D150-D168</f>
        <v>784.3864291218765</v>
      </c>
      <c r="E171" s="1">
        <f t="shared" si="33"/>
        <v>188.35512202753273</v>
      </c>
      <c r="F171" s="1">
        <f t="shared" si="33"/>
        <v>200.27168959540515</v>
      </c>
      <c r="G171" s="1">
        <f t="shared" si="33"/>
        <v>209.2968468291636</v>
      </c>
      <c r="H171" s="1">
        <f t="shared" si="33"/>
        <v>216.5481842481721</v>
      </c>
      <c r="I171" s="1">
        <f t="shared" si="33"/>
        <v>244.67355416906057</v>
      </c>
      <c r="J171" s="1">
        <f t="shared" si="33"/>
        <v>252.03938188972342</v>
      </c>
      <c r="K171" s="1">
        <f t="shared" si="33"/>
        <v>259.5962958518936</v>
      </c>
      <c r="L171" s="1">
        <f t="shared" si="33"/>
        <v>267.5440799123099</v>
      </c>
      <c r="M171" s="1">
        <f t="shared" si="33"/>
        <v>275.32572797166506</v>
      </c>
      <c r="N171" s="1">
        <f t="shared" si="33"/>
        <v>356.34806244727815</v>
      </c>
      <c r="O171" s="1">
        <f t="shared" si="33"/>
        <v>367.9536023357192</v>
      </c>
      <c r="P171" s="1">
        <f t="shared" si="33"/>
        <v>377.96739096495764</v>
      </c>
      <c r="Q171" s="1">
        <f t="shared" si="33"/>
        <v>388.78153789315604</v>
      </c>
      <c r="R171" s="1">
        <f t="shared" si="33"/>
        <v>400.2985311259747</v>
      </c>
      <c r="S171" s="1">
        <f t="shared" si="33"/>
        <v>0</v>
      </c>
      <c r="T171" s="1">
        <f t="shared" si="33"/>
        <v>0</v>
      </c>
      <c r="U171" s="1">
        <f t="shared" si="33"/>
        <v>0</v>
      </c>
      <c r="V171" s="1">
        <f t="shared" si="33"/>
        <v>0</v>
      </c>
      <c r="W171" s="1">
        <f t="shared" si="33"/>
        <v>0</v>
      </c>
      <c r="X171" s="1">
        <f t="shared" si="33"/>
        <v>0</v>
      </c>
      <c r="Y171" s="1">
        <f t="shared" si="33"/>
        <v>0</v>
      </c>
      <c r="Z171" s="1">
        <f t="shared" si="33"/>
        <v>0</v>
      </c>
      <c r="AA171" s="1">
        <f t="shared" si="33"/>
        <v>0</v>
      </c>
      <c r="AB171" s="1">
        <f t="shared" si="33"/>
        <v>0</v>
      </c>
      <c r="AC171" s="1">
        <f t="shared" si="33"/>
        <v>0</v>
      </c>
      <c r="AD171" s="1">
        <f t="shared" si="33"/>
        <v>0</v>
      </c>
      <c r="AE171" s="1">
        <f t="shared" si="33"/>
        <v>0</v>
      </c>
      <c r="AF171" s="1">
        <f t="shared" si="33"/>
        <v>0</v>
      </c>
      <c r="AG171" s="1">
        <f t="shared" si="33"/>
        <v>0</v>
      </c>
      <c r="AH171" s="3">
        <f>SUM(D171:AG171)</f>
        <v>4789.3864363838875</v>
      </c>
      <c r="AI171" s="1">
        <f>NPV($D$13,E171:AG171)+D171</f>
        <v>3323.0975610377704</v>
      </c>
      <c r="AJ171" s="2"/>
    </row>
    <row r="172" spans="34:36" ht="15">
      <c r="AH172" s="3"/>
      <c r="AJ172" s="2"/>
    </row>
    <row r="173" spans="3:36" ht="1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9"/>
      <c r="AJ173" s="2"/>
    </row>
    <row r="175" spans="3:35" ht="15">
      <c r="C175" s="2" t="s">
        <v>74</v>
      </c>
      <c r="F175" s="2" t="s">
        <v>151</v>
      </c>
      <c r="AH175" s="3"/>
      <c r="AI175" s="13">
        <f ca="1">NOW()</f>
        <v>40239.545891319445</v>
      </c>
    </row>
    <row r="176" spans="3:35" ht="15">
      <c r="C176" s="1" t="str">
        <f>IF($D$388=1,"Expensed","Capitalized")</f>
        <v>Expensed</v>
      </c>
      <c r="F176" s="1" t="str">
        <f>D1</f>
        <v>Clothes Dryer Conversion Program</v>
      </c>
      <c r="AH176" s="3"/>
      <c r="AI176" s="5">
        <f ca="1">NOW()</f>
        <v>40239.545891319445</v>
      </c>
    </row>
    <row r="178" spans="34:36" ht="15">
      <c r="AH178" s="2" t="s">
        <v>147</v>
      </c>
      <c r="AI178" s="2" t="s">
        <v>149</v>
      </c>
      <c r="AJ178" s="2"/>
    </row>
    <row r="179" spans="4:36" ht="15">
      <c r="D179" s="8">
        <f>D10</f>
        <v>2010</v>
      </c>
      <c r="E179" s="8">
        <f aca="true" t="shared" si="34" ref="E179:AG179">E41</f>
        <v>2011</v>
      </c>
      <c r="F179" s="8">
        <f t="shared" si="34"/>
        <v>2012</v>
      </c>
      <c r="G179" s="8">
        <f t="shared" si="34"/>
        <v>2013</v>
      </c>
      <c r="H179" s="8">
        <f t="shared" si="34"/>
        <v>2014</v>
      </c>
      <c r="I179" s="8">
        <f t="shared" si="34"/>
        <v>2015</v>
      </c>
      <c r="J179" s="8">
        <f t="shared" si="34"/>
        <v>2016</v>
      </c>
      <c r="K179" s="8">
        <f t="shared" si="34"/>
        <v>2017</v>
      </c>
      <c r="L179" s="8">
        <f t="shared" si="34"/>
        <v>2018</v>
      </c>
      <c r="M179" s="8">
        <f t="shared" si="34"/>
        <v>2019</v>
      </c>
      <c r="N179" s="8">
        <f t="shared" si="34"/>
        <v>2020</v>
      </c>
      <c r="O179" s="8">
        <f t="shared" si="34"/>
        <v>2021</v>
      </c>
      <c r="P179" s="8">
        <f t="shared" si="34"/>
        <v>2022</v>
      </c>
      <c r="Q179" s="8">
        <f t="shared" si="34"/>
        <v>2023</v>
      </c>
      <c r="R179" s="8">
        <f t="shared" si="34"/>
        <v>2024</v>
      </c>
      <c r="S179" s="8">
        <f t="shared" si="34"/>
        <v>2025</v>
      </c>
      <c r="T179" s="8">
        <f t="shared" si="34"/>
        <v>2026</v>
      </c>
      <c r="U179" s="8">
        <f t="shared" si="34"/>
        <v>2027</v>
      </c>
      <c r="V179" s="8">
        <f t="shared" si="34"/>
        <v>2028</v>
      </c>
      <c r="W179" s="8">
        <f t="shared" si="34"/>
        <v>2029</v>
      </c>
      <c r="X179" s="8">
        <f t="shared" si="34"/>
        <v>2030</v>
      </c>
      <c r="Y179" s="8">
        <f t="shared" si="34"/>
        <v>2031</v>
      </c>
      <c r="Z179" s="8">
        <f t="shared" si="34"/>
        <v>2032</v>
      </c>
      <c r="AA179" s="8">
        <f t="shared" si="34"/>
        <v>2033</v>
      </c>
      <c r="AB179" s="8">
        <f t="shared" si="34"/>
        <v>2034</v>
      </c>
      <c r="AC179" s="8">
        <f t="shared" si="34"/>
        <v>2035</v>
      </c>
      <c r="AD179" s="8">
        <f t="shared" si="34"/>
        <v>2036</v>
      </c>
      <c r="AE179" s="8">
        <f t="shared" si="34"/>
        <v>2037</v>
      </c>
      <c r="AF179" s="8">
        <f t="shared" si="34"/>
        <v>2038</v>
      </c>
      <c r="AG179" s="8">
        <f t="shared" si="34"/>
        <v>2039</v>
      </c>
      <c r="AH179" s="2" t="s">
        <v>148</v>
      </c>
      <c r="AI179" s="10" t="s">
        <v>150</v>
      </c>
      <c r="AJ179" s="2"/>
    </row>
    <row r="180" spans="3:36" ht="15">
      <c r="C180" s="2" t="s">
        <v>56</v>
      </c>
      <c r="AJ180" s="2"/>
    </row>
    <row r="181" ht="15">
      <c r="AJ181" s="2"/>
    </row>
    <row r="182" spans="3:36" ht="15">
      <c r="C182" s="2" t="s">
        <v>57</v>
      </c>
      <c r="D182" s="85">
        <f aca="true" t="shared" si="35" ref="D182:AG182">D43</f>
        <v>1</v>
      </c>
      <c r="E182" s="85">
        <f t="shared" si="35"/>
        <v>1</v>
      </c>
      <c r="F182" s="85">
        <f t="shared" si="35"/>
        <v>1</v>
      </c>
      <c r="G182" s="85">
        <f t="shared" si="35"/>
        <v>1</v>
      </c>
      <c r="H182" s="85">
        <f t="shared" si="35"/>
        <v>1</v>
      </c>
      <c r="I182" s="85">
        <f t="shared" si="35"/>
        <v>1</v>
      </c>
      <c r="J182" s="85">
        <f t="shared" si="35"/>
        <v>1</v>
      </c>
      <c r="K182" s="85">
        <f t="shared" si="35"/>
        <v>1</v>
      </c>
      <c r="L182" s="85">
        <f t="shared" si="35"/>
        <v>1</v>
      </c>
      <c r="M182" s="85">
        <f t="shared" si="35"/>
        <v>1</v>
      </c>
      <c r="N182" s="85">
        <f t="shared" si="35"/>
        <v>1</v>
      </c>
      <c r="O182" s="85">
        <f t="shared" si="35"/>
        <v>1</v>
      </c>
      <c r="P182" s="85">
        <f t="shared" si="35"/>
        <v>1</v>
      </c>
      <c r="Q182" s="85">
        <f t="shared" si="35"/>
        <v>1</v>
      </c>
      <c r="R182" s="85">
        <f t="shared" si="35"/>
        <v>1</v>
      </c>
      <c r="S182" s="85">
        <f t="shared" si="35"/>
        <v>0</v>
      </c>
      <c r="T182" s="85">
        <f t="shared" si="35"/>
        <v>0</v>
      </c>
      <c r="U182" s="85">
        <f t="shared" si="35"/>
        <v>0</v>
      </c>
      <c r="V182" s="85">
        <f t="shared" si="35"/>
        <v>0</v>
      </c>
      <c r="W182" s="85">
        <f t="shared" si="35"/>
        <v>0</v>
      </c>
      <c r="X182" s="85">
        <f t="shared" si="35"/>
        <v>0</v>
      </c>
      <c r="Y182" s="85">
        <f t="shared" si="35"/>
        <v>0</v>
      </c>
      <c r="Z182" s="85">
        <f t="shared" si="35"/>
        <v>0</v>
      </c>
      <c r="AA182" s="85">
        <f t="shared" si="35"/>
        <v>0</v>
      </c>
      <c r="AB182" s="85">
        <f t="shared" si="35"/>
        <v>0</v>
      </c>
      <c r="AC182" s="85">
        <f t="shared" si="35"/>
        <v>0</v>
      </c>
      <c r="AD182" s="85">
        <f t="shared" si="35"/>
        <v>0</v>
      </c>
      <c r="AE182" s="85">
        <f t="shared" si="35"/>
        <v>0</v>
      </c>
      <c r="AF182" s="85">
        <f t="shared" si="35"/>
        <v>0</v>
      </c>
      <c r="AG182" s="85">
        <f t="shared" si="35"/>
        <v>0</v>
      </c>
      <c r="AJ182" s="2"/>
    </row>
    <row r="183" spans="3:36" ht="15">
      <c r="C183" s="2" t="s">
        <v>58</v>
      </c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"/>
      <c r="AJ183" s="2"/>
    </row>
    <row r="184" spans="3:36" ht="15">
      <c r="C184" s="2" t="s">
        <v>75</v>
      </c>
      <c r="D184" s="85">
        <f>D43*$D$31*$D$38</f>
        <v>-10.752</v>
      </c>
      <c r="E184" s="85">
        <f aca="true" t="shared" si="36" ref="E184:AG184">E43*$D$31*$D$38</f>
        <v>-10.752</v>
      </c>
      <c r="F184" s="85">
        <f t="shared" si="36"/>
        <v>-10.752</v>
      </c>
      <c r="G184" s="85">
        <f t="shared" si="36"/>
        <v>-10.752</v>
      </c>
      <c r="H184" s="85">
        <f t="shared" si="36"/>
        <v>-10.752</v>
      </c>
      <c r="I184" s="85">
        <f t="shared" si="36"/>
        <v>-10.752</v>
      </c>
      <c r="J184" s="85">
        <f t="shared" si="36"/>
        <v>-10.752</v>
      </c>
      <c r="K184" s="85">
        <f t="shared" si="36"/>
        <v>-10.752</v>
      </c>
      <c r="L184" s="85">
        <f t="shared" si="36"/>
        <v>-10.752</v>
      </c>
      <c r="M184" s="85">
        <f t="shared" si="36"/>
        <v>-10.752</v>
      </c>
      <c r="N184" s="85">
        <f t="shared" si="36"/>
        <v>-10.752</v>
      </c>
      <c r="O184" s="85">
        <f t="shared" si="36"/>
        <v>-10.752</v>
      </c>
      <c r="P184" s="85">
        <f t="shared" si="36"/>
        <v>-10.752</v>
      </c>
      <c r="Q184" s="85">
        <f t="shared" si="36"/>
        <v>-10.752</v>
      </c>
      <c r="R184" s="85">
        <f t="shared" si="36"/>
        <v>-10.752</v>
      </c>
      <c r="S184" s="85">
        <f t="shared" si="36"/>
        <v>0</v>
      </c>
      <c r="T184" s="85">
        <f t="shared" si="36"/>
        <v>0</v>
      </c>
      <c r="U184" s="85">
        <f t="shared" si="36"/>
        <v>0</v>
      </c>
      <c r="V184" s="85">
        <f t="shared" si="36"/>
        <v>0</v>
      </c>
      <c r="W184" s="85">
        <f t="shared" si="36"/>
        <v>0</v>
      </c>
      <c r="X184" s="85">
        <f t="shared" si="36"/>
        <v>0</v>
      </c>
      <c r="Y184" s="85">
        <f t="shared" si="36"/>
        <v>0</v>
      </c>
      <c r="Z184" s="85">
        <f t="shared" si="36"/>
        <v>0</v>
      </c>
      <c r="AA184" s="85">
        <f t="shared" si="36"/>
        <v>0</v>
      </c>
      <c r="AB184" s="85">
        <f t="shared" si="36"/>
        <v>0</v>
      </c>
      <c r="AC184" s="85">
        <f t="shared" si="36"/>
        <v>0</v>
      </c>
      <c r="AD184" s="85">
        <f t="shared" si="36"/>
        <v>0</v>
      </c>
      <c r="AE184" s="85">
        <f t="shared" si="36"/>
        <v>0</v>
      </c>
      <c r="AF184" s="85">
        <f t="shared" si="36"/>
        <v>0</v>
      </c>
      <c r="AG184" s="85">
        <f t="shared" si="36"/>
        <v>0</v>
      </c>
      <c r="AH184" s="8"/>
      <c r="AJ184" s="2"/>
    </row>
    <row r="185" spans="3:36" ht="15">
      <c r="C185" s="2" t="s">
        <v>76</v>
      </c>
      <c r="D185" s="85">
        <f>D43*$D$32*$D$38</f>
        <v>0</v>
      </c>
      <c r="E185" s="85">
        <f aca="true" t="shared" si="37" ref="E185:AG185">E43*$D$32*$D$38</f>
        <v>0</v>
      </c>
      <c r="F185" s="85">
        <f t="shared" si="37"/>
        <v>0</v>
      </c>
      <c r="G185" s="85">
        <f t="shared" si="37"/>
        <v>0</v>
      </c>
      <c r="H185" s="85">
        <f t="shared" si="37"/>
        <v>0</v>
      </c>
      <c r="I185" s="85">
        <f t="shared" si="37"/>
        <v>0</v>
      </c>
      <c r="J185" s="85">
        <f t="shared" si="37"/>
        <v>0</v>
      </c>
      <c r="K185" s="85">
        <f t="shared" si="37"/>
        <v>0</v>
      </c>
      <c r="L185" s="85">
        <f t="shared" si="37"/>
        <v>0</v>
      </c>
      <c r="M185" s="85">
        <f t="shared" si="37"/>
        <v>0</v>
      </c>
      <c r="N185" s="85">
        <f t="shared" si="37"/>
        <v>0</v>
      </c>
      <c r="O185" s="85">
        <f t="shared" si="37"/>
        <v>0</v>
      </c>
      <c r="P185" s="85">
        <f t="shared" si="37"/>
        <v>0</v>
      </c>
      <c r="Q185" s="85">
        <f t="shared" si="37"/>
        <v>0</v>
      </c>
      <c r="R185" s="85">
        <f t="shared" si="37"/>
        <v>0</v>
      </c>
      <c r="S185" s="85">
        <f t="shared" si="37"/>
        <v>0</v>
      </c>
      <c r="T185" s="85">
        <f t="shared" si="37"/>
        <v>0</v>
      </c>
      <c r="U185" s="85">
        <f t="shared" si="37"/>
        <v>0</v>
      </c>
      <c r="V185" s="85">
        <f t="shared" si="37"/>
        <v>0</v>
      </c>
      <c r="W185" s="85">
        <f t="shared" si="37"/>
        <v>0</v>
      </c>
      <c r="X185" s="85">
        <f t="shared" si="37"/>
        <v>0</v>
      </c>
      <c r="Y185" s="85">
        <f t="shared" si="37"/>
        <v>0</v>
      </c>
      <c r="Z185" s="85">
        <f t="shared" si="37"/>
        <v>0</v>
      </c>
      <c r="AA185" s="85">
        <f t="shared" si="37"/>
        <v>0</v>
      </c>
      <c r="AB185" s="85">
        <f t="shared" si="37"/>
        <v>0</v>
      </c>
      <c r="AC185" s="85">
        <f t="shared" si="37"/>
        <v>0</v>
      </c>
      <c r="AD185" s="85">
        <f t="shared" si="37"/>
        <v>0</v>
      </c>
      <c r="AE185" s="85">
        <f t="shared" si="37"/>
        <v>0</v>
      </c>
      <c r="AF185" s="85">
        <f t="shared" si="37"/>
        <v>0</v>
      </c>
      <c r="AG185" s="85">
        <f t="shared" si="37"/>
        <v>0</v>
      </c>
      <c r="AH185" s="8"/>
      <c r="AJ185" s="2"/>
    </row>
    <row r="186" spans="3:36" ht="15">
      <c r="C186" s="2" t="s">
        <v>61</v>
      </c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"/>
      <c r="AJ186" s="2"/>
    </row>
    <row r="187" spans="3:36" ht="15">
      <c r="C187" s="2" t="s">
        <v>75</v>
      </c>
      <c r="D187" s="85">
        <f>D43*$D$33*$D$38</f>
        <v>6.528</v>
      </c>
      <c r="E187" s="85">
        <f aca="true" t="shared" si="38" ref="E187:AG187">E43*$D$33*$D$38</f>
        <v>6.528</v>
      </c>
      <c r="F187" s="85">
        <f t="shared" si="38"/>
        <v>6.528</v>
      </c>
      <c r="G187" s="85">
        <f t="shared" si="38"/>
        <v>6.528</v>
      </c>
      <c r="H187" s="85">
        <f t="shared" si="38"/>
        <v>6.528</v>
      </c>
      <c r="I187" s="85">
        <f t="shared" si="38"/>
        <v>6.528</v>
      </c>
      <c r="J187" s="85">
        <f t="shared" si="38"/>
        <v>6.528</v>
      </c>
      <c r="K187" s="85">
        <f t="shared" si="38"/>
        <v>6.528</v>
      </c>
      <c r="L187" s="85">
        <f t="shared" si="38"/>
        <v>6.528</v>
      </c>
      <c r="M187" s="85">
        <f t="shared" si="38"/>
        <v>6.528</v>
      </c>
      <c r="N187" s="85">
        <f t="shared" si="38"/>
        <v>6.528</v>
      </c>
      <c r="O187" s="85">
        <f t="shared" si="38"/>
        <v>6.528</v>
      </c>
      <c r="P187" s="85">
        <f t="shared" si="38"/>
        <v>6.528</v>
      </c>
      <c r="Q187" s="85">
        <f t="shared" si="38"/>
        <v>6.528</v>
      </c>
      <c r="R187" s="85">
        <f t="shared" si="38"/>
        <v>6.528</v>
      </c>
      <c r="S187" s="85">
        <f t="shared" si="38"/>
        <v>0</v>
      </c>
      <c r="T187" s="85">
        <f t="shared" si="38"/>
        <v>0</v>
      </c>
      <c r="U187" s="85">
        <f t="shared" si="38"/>
        <v>0</v>
      </c>
      <c r="V187" s="85">
        <f t="shared" si="38"/>
        <v>0</v>
      </c>
      <c r="W187" s="85">
        <f t="shared" si="38"/>
        <v>0</v>
      </c>
      <c r="X187" s="85">
        <f t="shared" si="38"/>
        <v>0</v>
      </c>
      <c r="Y187" s="85">
        <f t="shared" si="38"/>
        <v>0</v>
      </c>
      <c r="Z187" s="85">
        <f t="shared" si="38"/>
        <v>0</v>
      </c>
      <c r="AA187" s="85">
        <f t="shared" si="38"/>
        <v>0</v>
      </c>
      <c r="AB187" s="85">
        <f t="shared" si="38"/>
        <v>0</v>
      </c>
      <c r="AC187" s="85">
        <f t="shared" si="38"/>
        <v>0</v>
      </c>
      <c r="AD187" s="85">
        <f t="shared" si="38"/>
        <v>0</v>
      </c>
      <c r="AE187" s="85">
        <f t="shared" si="38"/>
        <v>0</v>
      </c>
      <c r="AF187" s="85">
        <f t="shared" si="38"/>
        <v>0</v>
      </c>
      <c r="AG187" s="85">
        <f t="shared" si="38"/>
        <v>0</v>
      </c>
      <c r="AH187" s="8"/>
      <c r="AJ187" s="2"/>
    </row>
    <row r="188" spans="3:36" ht="15">
      <c r="C188" s="2" t="s">
        <v>76</v>
      </c>
      <c r="D188" s="85">
        <f>D43*$D$34*$D$38</f>
        <v>0</v>
      </c>
      <c r="E188" s="85">
        <f aca="true" t="shared" si="39" ref="E188:AG188">E43*$D$34*$D$38</f>
        <v>0</v>
      </c>
      <c r="F188" s="85">
        <f t="shared" si="39"/>
        <v>0</v>
      </c>
      <c r="G188" s="85">
        <f t="shared" si="39"/>
        <v>0</v>
      </c>
      <c r="H188" s="85">
        <f t="shared" si="39"/>
        <v>0</v>
      </c>
      <c r="I188" s="85">
        <f t="shared" si="39"/>
        <v>0</v>
      </c>
      <c r="J188" s="85">
        <f t="shared" si="39"/>
        <v>0</v>
      </c>
      <c r="K188" s="85">
        <f t="shared" si="39"/>
        <v>0</v>
      </c>
      <c r="L188" s="85">
        <f t="shared" si="39"/>
        <v>0</v>
      </c>
      <c r="M188" s="85">
        <f t="shared" si="39"/>
        <v>0</v>
      </c>
      <c r="N188" s="85">
        <f t="shared" si="39"/>
        <v>0</v>
      </c>
      <c r="O188" s="85">
        <f t="shared" si="39"/>
        <v>0</v>
      </c>
      <c r="P188" s="85">
        <f t="shared" si="39"/>
        <v>0</v>
      </c>
      <c r="Q188" s="85">
        <f t="shared" si="39"/>
        <v>0</v>
      </c>
      <c r="R188" s="85">
        <f t="shared" si="39"/>
        <v>0</v>
      </c>
      <c r="S188" s="85">
        <f t="shared" si="39"/>
        <v>0</v>
      </c>
      <c r="T188" s="85">
        <f t="shared" si="39"/>
        <v>0</v>
      </c>
      <c r="U188" s="85">
        <f t="shared" si="39"/>
        <v>0</v>
      </c>
      <c r="V188" s="85">
        <f t="shared" si="39"/>
        <v>0</v>
      </c>
      <c r="W188" s="85">
        <f t="shared" si="39"/>
        <v>0</v>
      </c>
      <c r="X188" s="85">
        <f t="shared" si="39"/>
        <v>0</v>
      </c>
      <c r="Y188" s="85">
        <f t="shared" si="39"/>
        <v>0</v>
      </c>
      <c r="Z188" s="85">
        <f t="shared" si="39"/>
        <v>0</v>
      </c>
      <c r="AA188" s="85">
        <f t="shared" si="39"/>
        <v>0</v>
      </c>
      <c r="AB188" s="85">
        <f t="shared" si="39"/>
        <v>0</v>
      </c>
      <c r="AC188" s="85">
        <f t="shared" si="39"/>
        <v>0</v>
      </c>
      <c r="AD188" s="85">
        <f t="shared" si="39"/>
        <v>0</v>
      </c>
      <c r="AE188" s="85">
        <f t="shared" si="39"/>
        <v>0</v>
      </c>
      <c r="AF188" s="85">
        <f t="shared" si="39"/>
        <v>0</v>
      </c>
      <c r="AG188" s="85">
        <f t="shared" si="39"/>
        <v>0</v>
      </c>
      <c r="AH188" s="8"/>
      <c r="AJ188" s="2"/>
    </row>
    <row r="189" spans="3:36" ht="1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9"/>
      <c r="AJ189" s="2"/>
    </row>
    <row r="190" spans="3:36" ht="15">
      <c r="C190" s="2" t="s">
        <v>77</v>
      </c>
      <c r="AH190" s="3"/>
      <c r="AJ190" s="2"/>
    </row>
    <row r="191" ht="15">
      <c r="AJ191" s="2"/>
    </row>
    <row r="192" spans="3:36" ht="15">
      <c r="C192" s="2" t="s">
        <v>78</v>
      </c>
      <c r="D192" s="1">
        <f>IF(D184&lt;0,-1*D184*D18,0)+IF(D185&lt;0,-1*D185*D19,0)</f>
        <v>146.2457472</v>
      </c>
      <c r="E192" s="1">
        <f aca="true" t="shared" si="40" ref="E192:AG192">IF(E184&lt;0,-1*E184*E18,0)+IF(E185&lt;0,-1*E185*E19,0)</f>
        <v>148.252270208</v>
      </c>
      <c r="F192" s="1">
        <f t="shared" si="40"/>
        <v>159.28621302128641</v>
      </c>
      <c r="G192" s="1">
        <f t="shared" si="40"/>
        <v>167.36958355782133</v>
      </c>
      <c r="H192" s="1">
        <f t="shared" si="40"/>
        <v>173.45066307868956</v>
      </c>
      <c r="I192" s="1">
        <f t="shared" si="40"/>
        <v>200.30366416449354</v>
      </c>
      <c r="J192" s="1">
        <f t="shared" si="40"/>
        <v>206.43896158501934</v>
      </c>
      <c r="K192" s="1">
        <f t="shared" si="40"/>
        <v>212.76808213804847</v>
      </c>
      <c r="L192" s="1">
        <f t="shared" si="40"/>
        <v>219.4358565870494</v>
      </c>
      <c r="M192" s="1">
        <f t="shared" si="40"/>
        <v>225.90775394664675</v>
      </c>
      <c r="N192" s="1">
        <f t="shared" si="40"/>
        <v>305.5866596015092</v>
      </c>
      <c r="O192" s="1">
        <f t="shared" si="40"/>
        <v>315.78298300457726</v>
      </c>
      <c r="P192" s="1">
        <f t="shared" si="40"/>
        <v>324.3807993917809</v>
      </c>
      <c r="Q192" s="1">
        <f t="shared" si="40"/>
        <v>333.74029867297423</v>
      </c>
      <c r="R192" s="1">
        <f t="shared" si="40"/>
        <v>343.76290576336027</v>
      </c>
      <c r="S192" s="1">
        <f t="shared" si="40"/>
        <v>0</v>
      </c>
      <c r="T192" s="1">
        <f t="shared" si="40"/>
        <v>0</v>
      </c>
      <c r="U192" s="1">
        <f t="shared" si="40"/>
        <v>0</v>
      </c>
      <c r="V192" s="1">
        <f t="shared" si="40"/>
        <v>0</v>
      </c>
      <c r="W192" s="1">
        <f t="shared" si="40"/>
        <v>0</v>
      </c>
      <c r="X192" s="1">
        <f t="shared" si="40"/>
        <v>0</v>
      </c>
      <c r="Y192" s="1">
        <f t="shared" si="40"/>
        <v>0</v>
      </c>
      <c r="Z192" s="1">
        <f t="shared" si="40"/>
        <v>0</v>
      </c>
      <c r="AA192" s="1">
        <f t="shared" si="40"/>
        <v>0</v>
      </c>
      <c r="AB192" s="1">
        <f t="shared" si="40"/>
        <v>0</v>
      </c>
      <c r="AC192" s="1">
        <f t="shared" si="40"/>
        <v>0</v>
      </c>
      <c r="AD192" s="1">
        <f t="shared" si="40"/>
        <v>0</v>
      </c>
      <c r="AE192" s="1">
        <f t="shared" si="40"/>
        <v>0</v>
      </c>
      <c r="AF192" s="1">
        <f t="shared" si="40"/>
        <v>0</v>
      </c>
      <c r="AG192" s="1">
        <f t="shared" si="40"/>
        <v>0</v>
      </c>
      <c r="AH192" s="3">
        <f>SUM(D192:AG192)</f>
        <v>3482.7124419212564</v>
      </c>
      <c r="AI192" s="1">
        <f>NPV($D$12,E192:AG192)+D192</f>
        <v>2247.127032414778</v>
      </c>
      <c r="AJ192" s="2"/>
    </row>
    <row r="193" spans="34:36" ht="15">
      <c r="AH193" s="3"/>
      <c r="AJ193" s="2"/>
    </row>
    <row r="194" spans="3:36" ht="15">
      <c r="C194" s="2" t="s">
        <v>79</v>
      </c>
      <c r="AH194" s="3"/>
      <c r="AJ194" s="2"/>
    </row>
    <row r="195" spans="3:36" ht="15">
      <c r="C195" s="2" t="s">
        <v>80</v>
      </c>
      <c r="D195" s="1">
        <f>IF(D$184&gt;0,D$184*D$20,0)+IF(D$185&gt;0,D$185*D$21,0)</f>
        <v>0</v>
      </c>
      <c r="E195" s="1">
        <f aca="true" t="shared" si="41" ref="E195:AG195">IF(E$184&gt;0,E$184*E$20,0)+IF(E$185&gt;0,E$185*E$21,0)</f>
        <v>0</v>
      </c>
      <c r="F195" s="1">
        <f t="shared" si="41"/>
        <v>0</v>
      </c>
      <c r="G195" s="1">
        <f t="shared" si="41"/>
        <v>0</v>
      </c>
      <c r="H195" s="1">
        <f t="shared" si="41"/>
        <v>0</v>
      </c>
      <c r="I195" s="1">
        <f t="shared" si="41"/>
        <v>0</v>
      </c>
      <c r="J195" s="1">
        <f t="shared" si="41"/>
        <v>0</v>
      </c>
      <c r="K195" s="1">
        <f t="shared" si="41"/>
        <v>0</v>
      </c>
      <c r="L195" s="1">
        <f t="shared" si="41"/>
        <v>0</v>
      </c>
      <c r="M195" s="1">
        <f t="shared" si="41"/>
        <v>0</v>
      </c>
      <c r="N195" s="1">
        <f t="shared" si="41"/>
        <v>0</v>
      </c>
      <c r="O195" s="1">
        <f t="shared" si="41"/>
        <v>0</v>
      </c>
      <c r="P195" s="1">
        <f t="shared" si="41"/>
        <v>0</v>
      </c>
      <c r="Q195" s="1">
        <f t="shared" si="41"/>
        <v>0</v>
      </c>
      <c r="R195" s="1">
        <f t="shared" si="41"/>
        <v>0</v>
      </c>
      <c r="S195" s="1">
        <f t="shared" si="41"/>
        <v>0</v>
      </c>
      <c r="T195" s="1">
        <f t="shared" si="41"/>
        <v>0</v>
      </c>
      <c r="U195" s="1">
        <f t="shared" si="41"/>
        <v>0</v>
      </c>
      <c r="V195" s="1">
        <f t="shared" si="41"/>
        <v>0</v>
      </c>
      <c r="W195" s="1">
        <f t="shared" si="41"/>
        <v>0</v>
      </c>
      <c r="X195" s="1">
        <f t="shared" si="41"/>
        <v>0</v>
      </c>
      <c r="Y195" s="1">
        <f t="shared" si="41"/>
        <v>0</v>
      </c>
      <c r="Z195" s="1">
        <f t="shared" si="41"/>
        <v>0</v>
      </c>
      <c r="AA195" s="1">
        <f t="shared" si="41"/>
        <v>0</v>
      </c>
      <c r="AB195" s="1">
        <f t="shared" si="41"/>
        <v>0</v>
      </c>
      <c r="AC195" s="1">
        <f t="shared" si="41"/>
        <v>0</v>
      </c>
      <c r="AD195" s="1">
        <f t="shared" si="41"/>
        <v>0</v>
      </c>
      <c r="AE195" s="1">
        <f t="shared" si="41"/>
        <v>0</v>
      </c>
      <c r="AF195" s="1">
        <f t="shared" si="41"/>
        <v>0</v>
      </c>
      <c r="AG195" s="1">
        <f t="shared" si="41"/>
        <v>0</v>
      </c>
      <c r="AH195" s="3">
        <f>SUM(D195:AG195)</f>
        <v>0</v>
      </c>
      <c r="AI195" s="1">
        <f>NPV($D$12,E195:AG195)+D195</f>
        <v>0</v>
      </c>
      <c r="AJ195" s="2"/>
    </row>
    <row r="196" spans="3:36" ht="15">
      <c r="C196" s="2" t="s">
        <v>25</v>
      </c>
      <c r="D196" s="1">
        <f aca="true" t="shared" si="42" ref="D196:AG196">D48*D$43</f>
        <v>0</v>
      </c>
      <c r="E196" s="1">
        <f t="shared" si="42"/>
        <v>0</v>
      </c>
      <c r="F196" s="1">
        <f t="shared" si="42"/>
        <v>0</v>
      </c>
      <c r="G196" s="1">
        <f t="shared" si="42"/>
        <v>0</v>
      </c>
      <c r="H196" s="1">
        <f t="shared" si="42"/>
        <v>0</v>
      </c>
      <c r="I196" s="1">
        <f t="shared" si="42"/>
        <v>0</v>
      </c>
      <c r="J196" s="1">
        <f t="shared" si="42"/>
        <v>0</v>
      </c>
      <c r="K196" s="1">
        <f t="shared" si="42"/>
        <v>0</v>
      </c>
      <c r="L196" s="1">
        <f t="shared" si="42"/>
        <v>0</v>
      </c>
      <c r="M196" s="1">
        <f t="shared" si="42"/>
        <v>0</v>
      </c>
      <c r="N196" s="1">
        <f t="shared" si="42"/>
        <v>0</v>
      </c>
      <c r="O196" s="1">
        <f t="shared" si="42"/>
        <v>0</v>
      </c>
      <c r="P196" s="1">
        <f t="shared" si="42"/>
        <v>0</v>
      </c>
      <c r="Q196" s="1">
        <f t="shared" si="42"/>
        <v>0</v>
      </c>
      <c r="R196" s="1">
        <f t="shared" si="42"/>
        <v>0</v>
      </c>
      <c r="S196" s="1">
        <f t="shared" si="42"/>
        <v>0</v>
      </c>
      <c r="T196" s="1">
        <f t="shared" si="42"/>
        <v>0</v>
      </c>
      <c r="U196" s="1">
        <f t="shared" si="42"/>
        <v>0</v>
      </c>
      <c r="V196" s="1">
        <f t="shared" si="42"/>
        <v>0</v>
      </c>
      <c r="W196" s="1">
        <f t="shared" si="42"/>
        <v>0</v>
      </c>
      <c r="X196" s="1">
        <f t="shared" si="42"/>
        <v>0</v>
      </c>
      <c r="Y196" s="1">
        <f t="shared" si="42"/>
        <v>0</v>
      </c>
      <c r="Z196" s="1">
        <f t="shared" si="42"/>
        <v>0</v>
      </c>
      <c r="AA196" s="1">
        <f t="shared" si="42"/>
        <v>0</v>
      </c>
      <c r="AB196" s="1">
        <f t="shared" si="42"/>
        <v>0</v>
      </c>
      <c r="AC196" s="1">
        <f t="shared" si="42"/>
        <v>0</v>
      </c>
      <c r="AD196" s="1">
        <f t="shared" si="42"/>
        <v>0</v>
      </c>
      <c r="AE196" s="1">
        <f t="shared" si="42"/>
        <v>0</v>
      </c>
      <c r="AF196" s="1">
        <f t="shared" si="42"/>
        <v>0</v>
      </c>
      <c r="AG196" s="1">
        <f t="shared" si="42"/>
        <v>0</v>
      </c>
      <c r="AH196" s="3">
        <f>SUM(D196:AG196)</f>
        <v>0</v>
      </c>
      <c r="AI196" s="1">
        <f>NPV($D$12,E196:AG196)+D196</f>
        <v>0</v>
      </c>
      <c r="AJ196" s="2"/>
    </row>
    <row r="197" spans="3:36" ht="15">
      <c r="C197" s="2" t="s">
        <v>26</v>
      </c>
      <c r="D197" s="1">
        <f aca="true" t="shared" si="43" ref="D197:AG197">D49*D$43</f>
        <v>0</v>
      </c>
      <c r="E197" s="1">
        <f t="shared" si="43"/>
        <v>0</v>
      </c>
      <c r="F197" s="1">
        <f t="shared" si="43"/>
        <v>0</v>
      </c>
      <c r="G197" s="1">
        <f t="shared" si="43"/>
        <v>0</v>
      </c>
      <c r="H197" s="1">
        <f t="shared" si="43"/>
        <v>0</v>
      </c>
      <c r="I197" s="1">
        <f t="shared" si="43"/>
        <v>0</v>
      </c>
      <c r="J197" s="1">
        <f t="shared" si="43"/>
        <v>0</v>
      </c>
      <c r="K197" s="1">
        <f t="shared" si="43"/>
        <v>0</v>
      </c>
      <c r="L197" s="1">
        <f t="shared" si="43"/>
        <v>0</v>
      </c>
      <c r="M197" s="1">
        <f t="shared" si="43"/>
        <v>0</v>
      </c>
      <c r="N197" s="1">
        <f t="shared" si="43"/>
        <v>0</v>
      </c>
      <c r="O197" s="1">
        <f t="shared" si="43"/>
        <v>0</v>
      </c>
      <c r="P197" s="1">
        <f t="shared" si="43"/>
        <v>0</v>
      </c>
      <c r="Q197" s="1">
        <f t="shared" si="43"/>
        <v>0</v>
      </c>
      <c r="R197" s="1">
        <f t="shared" si="43"/>
        <v>0</v>
      </c>
      <c r="S197" s="1">
        <f t="shared" si="43"/>
        <v>0</v>
      </c>
      <c r="T197" s="1">
        <f t="shared" si="43"/>
        <v>0</v>
      </c>
      <c r="U197" s="1">
        <f t="shared" si="43"/>
        <v>0</v>
      </c>
      <c r="V197" s="1">
        <f t="shared" si="43"/>
        <v>0</v>
      </c>
      <c r="W197" s="1">
        <f t="shared" si="43"/>
        <v>0</v>
      </c>
      <c r="X197" s="1">
        <f t="shared" si="43"/>
        <v>0</v>
      </c>
      <c r="Y197" s="1">
        <f t="shared" si="43"/>
        <v>0</v>
      </c>
      <c r="Z197" s="1">
        <f t="shared" si="43"/>
        <v>0</v>
      </c>
      <c r="AA197" s="1">
        <f t="shared" si="43"/>
        <v>0</v>
      </c>
      <c r="AB197" s="1">
        <f t="shared" si="43"/>
        <v>0</v>
      </c>
      <c r="AC197" s="1">
        <f t="shared" si="43"/>
        <v>0</v>
      </c>
      <c r="AD197" s="1">
        <f t="shared" si="43"/>
        <v>0</v>
      </c>
      <c r="AE197" s="1">
        <f t="shared" si="43"/>
        <v>0</v>
      </c>
      <c r="AF197" s="1">
        <f t="shared" si="43"/>
        <v>0</v>
      </c>
      <c r="AG197" s="1">
        <f t="shared" si="43"/>
        <v>0</v>
      </c>
      <c r="AH197" s="3">
        <f>SUM(D197:AG197)</f>
        <v>0</v>
      </c>
      <c r="AI197" s="1">
        <f>NPV($D$12,E197:AG197)+D197</f>
        <v>0</v>
      </c>
      <c r="AJ197" s="2"/>
    </row>
    <row r="198" spans="3:36" ht="15">
      <c r="C198" s="2" t="s">
        <v>27</v>
      </c>
      <c r="D198" s="1">
        <f aca="true" t="shared" si="44" ref="D198:AG198">D50*D$43</f>
        <v>0</v>
      </c>
      <c r="E198" s="1">
        <f t="shared" si="44"/>
        <v>0</v>
      </c>
      <c r="F198" s="1">
        <f t="shared" si="44"/>
        <v>0</v>
      </c>
      <c r="G198" s="1">
        <f t="shared" si="44"/>
        <v>0</v>
      </c>
      <c r="H198" s="1">
        <f t="shared" si="44"/>
        <v>0</v>
      </c>
      <c r="I198" s="1">
        <f t="shared" si="44"/>
        <v>0</v>
      </c>
      <c r="J198" s="1">
        <f t="shared" si="44"/>
        <v>0</v>
      </c>
      <c r="K198" s="1">
        <f t="shared" si="44"/>
        <v>0</v>
      </c>
      <c r="L198" s="1">
        <f t="shared" si="44"/>
        <v>0</v>
      </c>
      <c r="M198" s="1">
        <f t="shared" si="44"/>
        <v>0</v>
      </c>
      <c r="N198" s="1">
        <f t="shared" si="44"/>
        <v>0</v>
      </c>
      <c r="O198" s="1">
        <f t="shared" si="44"/>
        <v>0</v>
      </c>
      <c r="P198" s="1">
        <f t="shared" si="44"/>
        <v>0</v>
      </c>
      <c r="Q198" s="1">
        <f t="shared" si="44"/>
        <v>0</v>
      </c>
      <c r="R198" s="1">
        <f t="shared" si="44"/>
        <v>0</v>
      </c>
      <c r="S198" s="1">
        <f t="shared" si="44"/>
        <v>0</v>
      </c>
      <c r="T198" s="1">
        <f t="shared" si="44"/>
        <v>0</v>
      </c>
      <c r="U198" s="1">
        <f t="shared" si="44"/>
        <v>0</v>
      </c>
      <c r="V198" s="1">
        <f t="shared" si="44"/>
        <v>0</v>
      </c>
      <c r="W198" s="1">
        <f t="shared" si="44"/>
        <v>0</v>
      </c>
      <c r="X198" s="1">
        <f t="shared" si="44"/>
        <v>0</v>
      </c>
      <c r="Y198" s="1">
        <f t="shared" si="44"/>
        <v>0</v>
      </c>
      <c r="Z198" s="1">
        <f t="shared" si="44"/>
        <v>0</v>
      </c>
      <c r="AA198" s="1">
        <f t="shared" si="44"/>
        <v>0</v>
      </c>
      <c r="AB198" s="1">
        <f t="shared" si="44"/>
        <v>0</v>
      </c>
      <c r="AC198" s="1">
        <f t="shared" si="44"/>
        <v>0</v>
      </c>
      <c r="AD198" s="1">
        <f t="shared" si="44"/>
        <v>0</v>
      </c>
      <c r="AE198" s="1">
        <f t="shared" si="44"/>
        <v>0</v>
      </c>
      <c r="AF198" s="1">
        <f t="shared" si="44"/>
        <v>0</v>
      </c>
      <c r="AG198" s="1">
        <f t="shared" si="44"/>
        <v>0</v>
      </c>
      <c r="AH198" s="3">
        <f>SUM(D198:AG198)</f>
        <v>0</v>
      </c>
      <c r="AI198" s="1">
        <f>NPV($D$12,E198:AG198)+D198</f>
        <v>0</v>
      </c>
      <c r="AJ198" s="2"/>
    </row>
    <row r="199" spans="3:36" ht="15">
      <c r="C199" s="2" t="s">
        <v>81</v>
      </c>
      <c r="D199" s="1">
        <f aca="true" t="shared" si="45" ref="D199:AG199">SUM(D195:D198)</f>
        <v>0</v>
      </c>
      <c r="E199" s="1">
        <f t="shared" si="45"/>
        <v>0</v>
      </c>
      <c r="F199" s="1">
        <f t="shared" si="45"/>
        <v>0</v>
      </c>
      <c r="G199" s="1">
        <f t="shared" si="45"/>
        <v>0</v>
      </c>
      <c r="H199" s="1">
        <f t="shared" si="45"/>
        <v>0</v>
      </c>
      <c r="I199" s="1">
        <f t="shared" si="45"/>
        <v>0</v>
      </c>
      <c r="J199" s="1">
        <f t="shared" si="45"/>
        <v>0</v>
      </c>
      <c r="K199" s="1">
        <f t="shared" si="45"/>
        <v>0</v>
      </c>
      <c r="L199" s="1">
        <f t="shared" si="45"/>
        <v>0</v>
      </c>
      <c r="M199" s="1">
        <f t="shared" si="45"/>
        <v>0</v>
      </c>
      <c r="N199" s="1">
        <f t="shared" si="45"/>
        <v>0</v>
      </c>
      <c r="O199" s="1">
        <f t="shared" si="45"/>
        <v>0</v>
      </c>
      <c r="P199" s="1">
        <f t="shared" si="45"/>
        <v>0</v>
      </c>
      <c r="Q199" s="1">
        <f t="shared" si="45"/>
        <v>0</v>
      </c>
      <c r="R199" s="1">
        <f t="shared" si="45"/>
        <v>0</v>
      </c>
      <c r="S199" s="1">
        <f t="shared" si="45"/>
        <v>0</v>
      </c>
      <c r="T199" s="1">
        <f t="shared" si="45"/>
        <v>0</v>
      </c>
      <c r="U199" s="1">
        <f t="shared" si="45"/>
        <v>0</v>
      </c>
      <c r="V199" s="1">
        <f t="shared" si="45"/>
        <v>0</v>
      </c>
      <c r="W199" s="1">
        <f t="shared" si="45"/>
        <v>0</v>
      </c>
      <c r="X199" s="1">
        <f t="shared" si="45"/>
        <v>0</v>
      </c>
      <c r="Y199" s="1">
        <f t="shared" si="45"/>
        <v>0</v>
      </c>
      <c r="Z199" s="1">
        <f t="shared" si="45"/>
        <v>0</v>
      </c>
      <c r="AA199" s="1">
        <f t="shared" si="45"/>
        <v>0</v>
      </c>
      <c r="AB199" s="1">
        <f t="shared" si="45"/>
        <v>0</v>
      </c>
      <c r="AC199" s="1">
        <f t="shared" si="45"/>
        <v>0</v>
      </c>
      <c r="AD199" s="1">
        <f t="shared" si="45"/>
        <v>0</v>
      </c>
      <c r="AE199" s="1">
        <f t="shared" si="45"/>
        <v>0</v>
      </c>
      <c r="AF199" s="1">
        <f t="shared" si="45"/>
        <v>0</v>
      </c>
      <c r="AG199" s="1">
        <f t="shared" si="45"/>
        <v>0</v>
      </c>
      <c r="AH199" s="3">
        <f>SUM(D199:AG199)</f>
        <v>0</v>
      </c>
      <c r="AI199" s="1">
        <f>NPV($D$12,E199:AG199)+D199</f>
        <v>0</v>
      </c>
      <c r="AJ199" s="2"/>
    </row>
    <row r="200" spans="34:36" ht="15">
      <c r="AH200" s="3"/>
      <c r="AJ200" s="2"/>
    </row>
    <row r="201" spans="3:36" ht="15">
      <c r="C201" s="2" t="s">
        <v>82</v>
      </c>
      <c r="D201" s="1">
        <f>IF(D$187&lt;0,-1*D$187*D$22,0)+IF(D$188&lt;0,-1*D$188*D$23,0)</f>
        <v>0</v>
      </c>
      <c r="E201" s="1">
        <f aca="true" t="shared" si="46" ref="E201:AG201">IF(E$187&lt;0,-1*E$187*E$22,0)+IF(E$188&lt;0,-1*E$188*E$23,0)</f>
        <v>0</v>
      </c>
      <c r="F201" s="1">
        <f t="shared" si="46"/>
        <v>0</v>
      </c>
      <c r="G201" s="1">
        <f t="shared" si="46"/>
        <v>0</v>
      </c>
      <c r="H201" s="1">
        <f t="shared" si="46"/>
        <v>0</v>
      </c>
      <c r="I201" s="1">
        <f t="shared" si="46"/>
        <v>0</v>
      </c>
      <c r="J201" s="1">
        <f t="shared" si="46"/>
        <v>0</v>
      </c>
      <c r="K201" s="1">
        <f t="shared" si="46"/>
        <v>0</v>
      </c>
      <c r="L201" s="1">
        <f t="shared" si="46"/>
        <v>0</v>
      </c>
      <c r="M201" s="1">
        <f t="shared" si="46"/>
        <v>0</v>
      </c>
      <c r="N201" s="1">
        <f t="shared" si="46"/>
        <v>0</v>
      </c>
      <c r="O201" s="1">
        <f t="shared" si="46"/>
        <v>0</v>
      </c>
      <c r="P201" s="1">
        <f t="shared" si="46"/>
        <v>0</v>
      </c>
      <c r="Q201" s="1">
        <f t="shared" si="46"/>
        <v>0</v>
      </c>
      <c r="R201" s="1">
        <f t="shared" si="46"/>
        <v>0</v>
      </c>
      <c r="S201" s="1">
        <f t="shared" si="46"/>
        <v>0</v>
      </c>
      <c r="T201" s="1">
        <f t="shared" si="46"/>
        <v>0</v>
      </c>
      <c r="U201" s="1">
        <f t="shared" si="46"/>
        <v>0</v>
      </c>
      <c r="V201" s="1">
        <f t="shared" si="46"/>
        <v>0</v>
      </c>
      <c r="W201" s="1">
        <f t="shared" si="46"/>
        <v>0</v>
      </c>
      <c r="X201" s="1">
        <f t="shared" si="46"/>
        <v>0</v>
      </c>
      <c r="Y201" s="1">
        <f t="shared" si="46"/>
        <v>0</v>
      </c>
      <c r="Z201" s="1">
        <f t="shared" si="46"/>
        <v>0</v>
      </c>
      <c r="AA201" s="1">
        <f t="shared" si="46"/>
        <v>0</v>
      </c>
      <c r="AB201" s="1">
        <f t="shared" si="46"/>
        <v>0</v>
      </c>
      <c r="AC201" s="1">
        <f t="shared" si="46"/>
        <v>0</v>
      </c>
      <c r="AD201" s="1">
        <f t="shared" si="46"/>
        <v>0</v>
      </c>
      <c r="AE201" s="1">
        <f t="shared" si="46"/>
        <v>0</v>
      </c>
      <c r="AF201" s="1">
        <f t="shared" si="46"/>
        <v>0</v>
      </c>
      <c r="AG201" s="1">
        <f t="shared" si="46"/>
        <v>0</v>
      </c>
      <c r="AH201" s="3">
        <f>SUM(D201:AG201)</f>
        <v>0</v>
      </c>
      <c r="AI201" s="1">
        <f>NPV($D$12,E201:AG201)+D201</f>
        <v>0</v>
      </c>
      <c r="AJ201" s="2"/>
    </row>
    <row r="202" ht="15">
      <c r="AJ202" s="2"/>
    </row>
    <row r="203" spans="3:36" ht="15">
      <c r="C203" s="2" t="s">
        <v>83</v>
      </c>
      <c r="D203" s="1">
        <f>IF(D$187&gt;0,D$187*D$24,0)+IF(D$188&gt;0,D$188*D$25,0)</f>
        <v>58.944690242899945</v>
      </c>
      <c r="E203" s="1">
        <f aca="true" t="shared" si="47" ref="E203:AG203">IF(E$187&gt;0,E$187*E$24,0)+IF(E$188&gt;0,E$188*E$25,0)</f>
        <v>61.977134630186946</v>
      </c>
      <c r="F203" s="1">
        <f t="shared" si="47"/>
        <v>63.34119106909257</v>
      </c>
      <c r="G203" s="1">
        <f t="shared" si="47"/>
        <v>64.79667960116535</v>
      </c>
      <c r="H203" s="1">
        <f t="shared" si="47"/>
        <v>66.60525998920029</v>
      </c>
      <c r="I203" s="1">
        <f t="shared" si="47"/>
        <v>68.57164818887631</v>
      </c>
      <c r="J203" s="1">
        <f t="shared" si="47"/>
        <v>70.4733768345426</v>
      </c>
      <c r="K203" s="1">
        <f t="shared" si="47"/>
        <v>72.37087573957888</v>
      </c>
      <c r="L203" s="1">
        <f t="shared" si="47"/>
        <v>74.34907241176624</v>
      </c>
      <c r="M203" s="1">
        <f t="shared" si="47"/>
        <v>76.37323258411924</v>
      </c>
      <c r="N203" s="1">
        <f t="shared" si="47"/>
        <v>78.44944076164282</v>
      </c>
      <c r="O203" s="1">
        <f t="shared" si="47"/>
        <v>80.62732078449208</v>
      </c>
      <c r="P203" s="1">
        <f t="shared" si="47"/>
        <v>82.81564152218212</v>
      </c>
      <c r="Q203" s="1">
        <f t="shared" si="47"/>
        <v>85.06373334028096</v>
      </c>
      <c r="R203" s="1">
        <f t="shared" si="47"/>
        <v>87.3732391967677</v>
      </c>
      <c r="S203" s="1">
        <f t="shared" si="47"/>
        <v>0</v>
      </c>
      <c r="T203" s="1">
        <f t="shared" si="47"/>
        <v>0</v>
      </c>
      <c r="U203" s="1">
        <f t="shared" si="47"/>
        <v>0</v>
      </c>
      <c r="V203" s="1">
        <f t="shared" si="47"/>
        <v>0</v>
      </c>
      <c r="W203" s="1">
        <f t="shared" si="47"/>
        <v>0</v>
      </c>
      <c r="X203" s="1">
        <f t="shared" si="47"/>
        <v>0</v>
      </c>
      <c r="Y203" s="1">
        <f t="shared" si="47"/>
        <v>0</v>
      </c>
      <c r="Z203" s="1">
        <f t="shared" si="47"/>
        <v>0</v>
      </c>
      <c r="AA203" s="1">
        <f t="shared" si="47"/>
        <v>0</v>
      </c>
      <c r="AB203" s="1">
        <f t="shared" si="47"/>
        <v>0</v>
      </c>
      <c r="AC203" s="1">
        <f t="shared" si="47"/>
        <v>0</v>
      </c>
      <c r="AD203" s="1">
        <f t="shared" si="47"/>
        <v>0</v>
      </c>
      <c r="AE203" s="1">
        <f t="shared" si="47"/>
        <v>0</v>
      </c>
      <c r="AF203" s="1">
        <f t="shared" si="47"/>
        <v>0</v>
      </c>
      <c r="AG203" s="1">
        <f t="shared" si="47"/>
        <v>0</v>
      </c>
      <c r="AH203" s="3">
        <f>SUM(D203:AG203)</f>
        <v>1092.132536896794</v>
      </c>
      <c r="AI203" s="1">
        <f>NPV($D$12,E203:AG203)+D203</f>
        <v>735.5908169628063</v>
      </c>
      <c r="AJ203" s="2"/>
    </row>
    <row r="204" spans="3:36" ht="1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2"/>
    </row>
    <row r="205" spans="3:36" ht="15">
      <c r="C205" s="2" t="s">
        <v>84</v>
      </c>
      <c r="D205" s="1">
        <f>D192+D199+D201+D203</f>
        <v>205.19043744289996</v>
      </c>
      <c r="E205" s="1">
        <f aca="true" t="shared" si="48" ref="E205:AG205">E192+E199+E201+E203</f>
        <v>210.22940483818695</v>
      </c>
      <c r="F205" s="1">
        <f t="shared" si="48"/>
        <v>222.62740409037897</v>
      </c>
      <c r="G205" s="1">
        <f t="shared" si="48"/>
        <v>232.16626315898668</v>
      </c>
      <c r="H205" s="1">
        <f t="shared" si="48"/>
        <v>240.05592306788986</v>
      </c>
      <c r="I205" s="1">
        <f t="shared" si="48"/>
        <v>268.87531235336985</v>
      </c>
      <c r="J205" s="1">
        <f t="shared" si="48"/>
        <v>276.91233841956193</v>
      </c>
      <c r="K205" s="1">
        <f t="shared" si="48"/>
        <v>285.1389578776274</v>
      </c>
      <c r="L205" s="1">
        <f t="shared" si="48"/>
        <v>293.78492899881564</v>
      </c>
      <c r="M205" s="1">
        <f t="shared" si="48"/>
        <v>302.280986530766</v>
      </c>
      <c r="N205" s="1">
        <f t="shared" si="48"/>
        <v>384.03610036315206</v>
      </c>
      <c r="O205" s="1">
        <f t="shared" si="48"/>
        <v>396.41030378906936</v>
      </c>
      <c r="P205" s="1">
        <f t="shared" si="48"/>
        <v>407.196440913963</v>
      </c>
      <c r="Q205" s="1">
        <f t="shared" si="48"/>
        <v>418.8040320132552</v>
      </c>
      <c r="R205" s="1">
        <f t="shared" si="48"/>
        <v>431.136144960128</v>
      </c>
      <c r="S205" s="1">
        <f t="shared" si="48"/>
        <v>0</v>
      </c>
      <c r="T205" s="1">
        <f t="shared" si="48"/>
        <v>0</v>
      </c>
      <c r="U205" s="1">
        <f t="shared" si="48"/>
        <v>0</v>
      </c>
      <c r="V205" s="1">
        <f t="shared" si="48"/>
        <v>0</v>
      </c>
      <c r="W205" s="1">
        <f t="shared" si="48"/>
        <v>0</v>
      </c>
      <c r="X205" s="1">
        <f t="shared" si="48"/>
        <v>0</v>
      </c>
      <c r="Y205" s="1">
        <f t="shared" si="48"/>
        <v>0</v>
      </c>
      <c r="Z205" s="1">
        <f t="shared" si="48"/>
        <v>0</v>
      </c>
      <c r="AA205" s="1">
        <f t="shared" si="48"/>
        <v>0</v>
      </c>
      <c r="AB205" s="1">
        <f t="shared" si="48"/>
        <v>0</v>
      </c>
      <c r="AC205" s="1">
        <f t="shared" si="48"/>
        <v>0</v>
      </c>
      <c r="AD205" s="1">
        <f t="shared" si="48"/>
        <v>0</v>
      </c>
      <c r="AE205" s="1">
        <f t="shared" si="48"/>
        <v>0</v>
      </c>
      <c r="AF205" s="1">
        <f t="shared" si="48"/>
        <v>0</v>
      </c>
      <c r="AG205" s="1">
        <f t="shared" si="48"/>
        <v>0</v>
      </c>
      <c r="AH205" s="3">
        <f>SUM(D205:AG205)</f>
        <v>4574.844978818051</v>
      </c>
      <c r="AI205" s="1">
        <f>NPV($D$12,E205:AG205)+D205</f>
        <v>2982.7178493775837</v>
      </c>
      <c r="AJ205" s="2"/>
    </row>
    <row r="206" spans="3:36" ht="1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2"/>
    </row>
    <row r="207" spans="3:36" ht="15">
      <c r="C207" s="2" t="s">
        <v>85</v>
      </c>
      <c r="AH207" s="3"/>
      <c r="AJ207" s="2"/>
    </row>
    <row r="208" spans="34:36" ht="15">
      <c r="AH208" s="3"/>
      <c r="AJ208" s="2"/>
    </row>
    <row r="209" spans="3:36" ht="15">
      <c r="C209" s="2" t="s">
        <v>86</v>
      </c>
      <c r="D209" s="1">
        <f>IF(D$184&gt;0,D$184*D$18,0)+IF(D$185&gt;0,D$185*D$19,0)</f>
        <v>0</v>
      </c>
      <c r="E209" s="1">
        <f aca="true" t="shared" si="49" ref="E209:AG209">IF(E$184&gt;0,E$184*E$18,0)+IF(E$185&gt;0,E$185*E$19,0)</f>
        <v>0</v>
      </c>
      <c r="F209" s="1">
        <f t="shared" si="49"/>
        <v>0</v>
      </c>
      <c r="G209" s="1">
        <f t="shared" si="49"/>
        <v>0</v>
      </c>
      <c r="H209" s="1">
        <f t="shared" si="49"/>
        <v>0</v>
      </c>
      <c r="I209" s="1">
        <f t="shared" si="49"/>
        <v>0</v>
      </c>
      <c r="J209" s="1">
        <f t="shared" si="49"/>
        <v>0</v>
      </c>
      <c r="K209" s="1">
        <f t="shared" si="49"/>
        <v>0</v>
      </c>
      <c r="L209" s="1">
        <f t="shared" si="49"/>
        <v>0</v>
      </c>
      <c r="M209" s="1">
        <f t="shared" si="49"/>
        <v>0</v>
      </c>
      <c r="N209" s="1">
        <f t="shared" si="49"/>
        <v>0</v>
      </c>
      <c r="O209" s="1">
        <f t="shared" si="49"/>
        <v>0</v>
      </c>
      <c r="P209" s="1">
        <f t="shared" si="49"/>
        <v>0</v>
      </c>
      <c r="Q209" s="1">
        <f t="shared" si="49"/>
        <v>0</v>
      </c>
      <c r="R209" s="1">
        <f t="shared" si="49"/>
        <v>0</v>
      </c>
      <c r="S209" s="1">
        <f t="shared" si="49"/>
        <v>0</v>
      </c>
      <c r="T209" s="1">
        <f t="shared" si="49"/>
        <v>0</v>
      </c>
      <c r="U209" s="1">
        <f t="shared" si="49"/>
        <v>0</v>
      </c>
      <c r="V209" s="1">
        <f t="shared" si="49"/>
        <v>0</v>
      </c>
      <c r="W209" s="1">
        <f t="shared" si="49"/>
        <v>0</v>
      </c>
      <c r="X209" s="1">
        <f t="shared" si="49"/>
        <v>0</v>
      </c>
      <c r="Y209" s="1">
        <f t="shared" si="49"/>
        <v>0</v>
      </c>
      <c r="Z209" s="1">
        <f t="shared" si="49"/>
        <v>0</v>
      </c>
      <c r="AA209" s="1">
        <f t="shared" si="49"/>
        <v>0</v>
      </c>
      <c r="AB209" s="1">
        <f t="shared" si="49"/>
        <v>0</v>
      </c>
      <c r="AC209" s="1">
        <f t="shared" si="49"/>
        <v>0</v>
      </c>
      <c r="AD209" s="1">
        <f t="shared" si="49"/>
        <v>0</v>
      </c>
      <c r="AE209" s="1">
        <f t="shared" si="49"/>
        <v>0</v>
      </c>
      <c r="AF209" s="1">
        <f t="shared" si="49"/>
        <v>0</v>
      </c>
      <c r="AG209" s="1">
        <f t="shared" si="49"/>
        <v>0</v>
      </c>
      <c r="AH209" s="3">
        <f>SUM(D209:AG209)</f>
        <v>0</v>
      </c>
      <c r="AI209" s="1">
        <f>NPV($D$12,E209:AG209)+D209</f>
        <v>0</v>
      </c>
      <c r="AJ209" s="2"/>
    </row>
    <row r="210" spans="3:36" ht="15">
      <c r="C210" s="2" t="s">
        <v>87</v>
      </c>
      <c r="D210" s="1">
        <f>IF(D$184&gt;0,D$184*D$22,0)+IF(D$185&gt;0,D$185*D$23,0)</f>
        <v>0</v>
      </c>
      <c r="E210" s="1">
        <f aca="true" t="shared" si="50" ref="E210:AG210">IF(E$184&gt;0,E$184*E$22,0)+IF(E$185&gt;0,E$185*E$23,0)</f>
        <v>0</v>
      </c>
      <c r="F210" s="1">
        <f t="shared" si="50"/>
        <v>0</v>
      </c>
      <c r="G210" s="1">
        <f t="shared" si="50"/>
        <v>0</v>
      </c>
      <c r="H210" s="1">
        <f t="shared" si="50"/>
        <v>0</v>
      </c>
      <c r="I210" s="1">
        <f t="shared" si="50"/>
        <v>0</v>
      </c>
      <c r="J210" s="1">
        <f t="shared" si="50"/>
        <v>0</v>
      </c>
      <c r="K210" s="1">
        <f t="shared" si="50"/>
        <v>0</v>
      </c>
      <c r="L210" s="1">
        <f t="shared" si="50"/>
        <v>0</v>
      </c>
      <c r="M210" s="1">
        <f t="shared" si="50"/>
        <v>0</v>
      </c>
      <c r="N210" s="1">
        <f t="shared" si="50"/>
        <v>0</v>
      </c>
      <c r="O210" s="1">
        <f t="shared" si="50"/>
        <v>0</v>
      </c>
      <c r="P210" s="1">
        <f t="shared" si="50"/>
        <v>0</v>
      </c>
      <c r="Q210" s="1">
        <f t="shared" si="50"/>
        <v>0</v>
      </c>
      <c r="R210" s="1">
        <f t="shared" si="50"/>
        <v>0</v>
      </c>
      <c r="S210" s="1">
        <f t="shared" si="50"/>
        <v>0</v>
      </c>
      <c r="T210" s="1">
        <f t="shared" si="50"/>
        <v>0</v>
      </c>
      <c r="U210" s="1">
        <f t="shared" si="50"/>
        <v>0</v>
      </c>
      <c r="V210" s="1">
        <f t="shared" si="50"/>
        <v>0</v>
      </c>
      <c r="W210" s="1">
        <f t="shared" si="50"/>
        <v>0</v>
      </c>
      <c r="X210" s="1">
        <f t="shared" si="50"/>
        <v>0</v>
      </c>
      <c r="Y210" s="1">
        <f t="shared" si="50"/>
        <v>0</v>
      </c>
      <c r="Z210" s="1">
        <f t="shared" si="50"/>
        <v>0</v>
      </c>
      <c r="AA210" s="1">
        <f t="shared" si="50"/>
        <v>0</v>
      </c>
      <c r="AB210" s="1">
        <f t="shared" si="50"/>
        <v>0</v>
      </c>
      <c r="AC210" s="1">
        <f t="shared" si="50"/>
        <v>0</v>
      </c>
      <c r="AD210" s="1">
        <f t="shared" si="50"/>
        <v>0</v>
      </c>
      <c r="AE210" s="1">
        <f t="shared" si="50"/>
        <v>0</v>
      </c>
      <c r="AF210" s="1">
        <f t="shared" si="50"/>
        <v>0</v>
      </c>
      <c r="AG210" s="1">
        <f t="shared" si="50"/>
        <v>0</v>
      </c>
      <c r="AH210" s="3">
        <f>SUM(D210:AG210)</f>
        <v>0</v>
      </c>
      <c r="AI210" s="1">
        <f>NPV($D$12,E210:AG210)+D210</f>
        <v>0</v>
      </c>
      <c r="AJ210" s="2"/>
    </row>
    <row r="211" spans="3:36" ht="15">
      <c r="C211" s="2" t="s">
        <v>81</v>
      </c>
      <c r="D211" s="1">
        <f aca="true" t="shared" si="51" ref="D211:AG211">D209+D210</f>
        <v>0</v>
      </c>
      <c r="E211" s="1">
        <f t="shared" si="51"/>
        <v>0</v>
      </c>
      <c r="F211" s="1">
        <f t="shared" si="51"/>
        <v>0</v>
      </c>
      <c r="G211" s="1">
        <f t="shared" si="51"/>
        <v>0</v>
      </c>
      <c r="H211" s="1">
        <f t="shared" si="51"/>
        <v>0</v>
      </c>
      <c r="I211" s="1">
        <f t="shared" si="51"/>
        <v>0</v>
      </c>
      <c r="J211" s="1">
        <f t="shared" si="51"/>
        <v>0</v>
      </c>
      <c r="K211" s="1">
        <f t="shared" si="51"/>
        <v>0</v>
      </c>
      <c r="L211" s="1">
        <f t="shared" si="51"/>
        <v>0</v>
      </c>
      <c r="M211" s="1">
        <f t="shared" si="51"/>
        <v>0</v>
      </c>
      <c r="N211" s="1">
        <f t="shared" si="51"/>
        <v>0</v>
      </c>
      <c r="O211" s="1">
        <f t="shared" si="51"/>
        <v>0</v>
      </c>
      <c r="P211" s="1">
        <f t="shared" si="51"/>
        <v>0</v>
      </c>
      <c r="Q211" s="1">
        <f t="shared" si="51"/>
        <v>0</v>
      </c>
      <c r="R211" s="1">
        <f t="shared" si="51"/>
        <v>0</v>
      </c>
      <c r="S211" s="1">
        <f t="shared" si="51"/>
        <v>0</v>
      </c>
      <c r="T211" s="1">
        <f t="shared" si="51"/>
        <v>0</v>
      </c>
      <c r="U211" s="1">
        <f t="shared" si="51"/>
        <v>0</v>
      </c>
      <c r="V211" s="1">
        <f t="shared" si="51"/>
        <v>0</v>
      </c>
      <c r="W211" s="1">
        <f t="shared" si="51"/>
        <v>0</v>
      </c>
      <c r="X211" s="1">
        <f t="shared" si="51"/>
        <v>0</v>
      </c>
      <c r="Y211" s="1">
        <f t="shared" si="51"/>
        <v>0</v>
      </c>
      <c r="Z211" s="1">
        <f t="shared" si="51"/>
        <v>0</v>
      </c>
      <c r="AA211" s="1">
        <f t="shared" si="51"/>
        <v>0</v>
      </c>
      <c r="AB211" s="1">
        <f t="shared" si="51"/>
        <v>0</v>
      </c>
      <c r="AC211" s="1">
        <f t="shared" si="51"/>
        <v>0</v>
      </c>
      <c r="AD211" s="1">
        <f t="shared" si="51"/>
        <v>0</v>
      </c>
      <c r="AE211" s="1">
        <f t="shared" si="51"/>
        <v>0</v>
      </c>
      <c r="AF211" s="1">
        <f t="shared" si="51"/>
        <v>0</v>
      </c>
      <c r="AG211" s="1">
        <f t="shared" si="51"/>
        <v>0</v>
      </c>
      <c r="AH211" s="3">
        <f>SUM(D211:AG211)</f>
        <v>0</v>
      </c>
      <c r="AI211" s="1">
        <f>NPV($D$12,E211:AG211)+D211</f>
        <v>0</v>
      </c>
      <c r="AJ211" s="2"/>
    </row>
    <row r="212" spans="34:36" ht="15">
      <c r="AH212" s="3">
        <f>SUM(D212:AG212)</f>
        <v>0</v>
      </c>
      <c r="AI212" s="1">
        <f>NPV($D$12,E212:AG212)+D212</f>
        <v>0</v>
      </c>
      <c r="AJ212" s="2"/>
    </row>
    <row r="213" spans="3:36" ht="15">
      <c r="C213" s="2" t="s">
        <v>88</v>
      </c>
      <c r="D213" s="1">
        <f>IF(D$184&lt;0,-1*D$184*D$20,0)+IF(D$185&lt;0,-1*D$185*D$21,0)</f>
        <v>146.2457472</v>
      </c>
      <c r="E213" s="1">
        <f aca="true" t="shared" si="52" ref="E213:AG213">IF(E$184&lt;0,-1*E$184*E$20,0)+IF(E$185&lt;0,-1*E$185*E$21,0)</f>
        <v>148.252270208</v>
      </c>
      <c r="F213" s="1">
        <f t="shared" si="52"/>
        <v>159.28621302128641</v>
      </c>
      <c r="G213" s="1">
        <f t="shared" si="52"/>
        <v>167.36958355782133</v>
      </c>
      <c r="H213" s="1">
        <f t="shared" si="52"/>
        <v>173.45066307868956</v>
      </c>
      <c r="I213" s="1">
        <f t="shared" si="52"/>
        <v>200.30366416449354</v>
      </c>
      <c r="J213" s="1">
        <f t="shared" si="52"/>
        <v>206.43896158501934</v>
      </c>
      <c r="K213" s="1">
        <f t="shared" si="52"/>
        <v>212.76808213804847</v>
      </c>
      <c r="L213" s="1">
        <f t="shared" si="52"/>
        <v>219.4358565870494</v>
      </c>
      <c r="M213" s="1">
        <f t="shared" si="52"/>
        <v>225.90775394664675</v>
      </c>
      <c r="N213" s="1">
        <f t="shared" si="52"/>
        <v>305.5866596015092</v>
      </c>
      <c r="O213" s="1">
        <f t="shared" si="52"/>
        <v>315.78298300457726</v>
      </c>
      <c r="P213" s="1">
        <f t="shared" si="52"/>
        <v>324.3807993917809</v>
      </c>
      <c r="Q213" s="1">
        <f t="shared" si="52"/>
        <v>333.74029867297423</v>
      </c>
      <c r="R213" s="1">
        <f t="shared" si="52"/>
        <v>343.76290576336027</v>
      </c>
      <c r="S213" s="1">
        <f t="shared" si="52"/>
        <v>0</v>
      </c>
      <c r="T213" s="1">
        <f t="shared" si="52"/>
        <v>0</v>
      </c>
      <c r="U213" s="1">
        <f t="shared" si="52"/>
        <v>0</v>
      </c>
      <c r="V213" s="1">
        <f t="shared" si="52"/>
        <v>0</v>
      </c>
      <c r="W213" s="1">
        <f t="shared" si="52"/>
        <v>0</v>
      </c>
      <c r="X213" s="1">
        <f t="shared" si="52"/>
        <v>0</v>
      </c>
      <c r="Y213" s="1">
        <f t="shared" si="52"/>
        <v>0</v>
      </c>
      <c r="Z213" s="1">
        <f t="shared" si="52"/>
        <v>0</v>
      </c>
      <c r="AA213" s="1">
        <f t="shared" si="52"/>
        <v>0</v>
      </c>
      <c r="AB213" s="1">
        <f t="shared" si="52"/>
        <v>0</v>
      </c>
      <c r="AC213" s="1">
        <f t="shared" si="52"/>
        <v>0</v>
      </c>
      <c r="AD213" s="1">
        <f t="shared" si="52"/>
        <v>0</v>
      </c>
      <c r="AE213" s="1">
        <f t="shared" si="52"/>
        <v>0</v>
      </c>
      <c r="AF213" s="1">
        <f t="shared" si="52"/>
        <v>0</v>
      </c>
      <c r="AG213" s="1">
        <f t="shared" si="52"/>
        <v>0</v>
      </c>
      <c r="AH213" s="3">
        <f>SUM(D213:AG213)</f>
        <v>3482.7124419212564</v>
      </c>
      <c r="AI213" s="1">
        <f>NPV($D$12,E213:AG213)+D213</f>
        <v>2247.127032414778</v>
      </c>
      <c r="AJ213" s="2"/>
    </row>
    <row r="214" spans="34:36" ht="15">
      <c r="AH214" s="3"/>
      <c r="AJ214" s="2"/>
    </row>
    <row r="215" spans="3:36" ht="15">
      <c r="C215" s="2" t="s">
        <v>89</v>
      </c>
      <c r="D215" s="1">
        <f>D$45</f>
        <v>0</v>
      </c>
      <c r="E215" s="1">
        <f aca="true" t="shared" si="53" ref="E215:AG215">E$45</f>
        <v>0</v>
      </c>
      <c r="F215" s="1">
        <f t="shared" si="53"/>
        <v>0</v>
      </c>
      <c r="G215" s="1">
        <f t="shared" si="53"/>
        <v>0</v>
      </c>
      <c r="H215" s="1">
        <f t="shared" si="53"/>
        <v>0</v>
      </c>
      <c r="I215" s="1">
        <f t="shared" si="53"/>
        <v>0</v>
      </c>
      <c r="J215" s="1">
        <f t="shared" si="53"/>
        <v>0</v>
      </c>
      <c r="K215" s="1">
        <f t="shared" si="53"/>
        <v>0</v>
      </c>
      <c r="L215" s="1">
        <f t="shared" si="53"/>
        <v>0</v>
      </c>
      <c r="M215" s="1">
        <f t="shared" si="53"/>
        <v>0</v>
      </c>
      <c r="N215" s="1">
        <f t="shared" si="53"/>
        <v>0</v>
      </c>
      <c r="O215" s="1">
        <f t="shared" si="53"/>
        <v>0</v>
      </c>
      <c r="P215" s="1">
        <f t="shared" si="53"/>
        <v>0</v>
      </c>
      <c r="Q215" s="1">
        <f t="shared" si="53"/>
        <v>0</v>
      </c>
      <c r="R215" s="1">
        <f t="shared" si="53"/>
        <v>0</v>
      </c>
      <c r="S215" s="1">
        <f t="shared" si="53"/>
        <v>0</v>
      </c>
      <c r="T215" s="1">
        <f t="shared" si="53"/>
        <v>0</v>
      </c>
      <c r="U215" s="1">
        <f t="shared" si="53"/>
        <v>0</v>
      </c>
      <c r="V215" s="1">
        <f t="shared" si="53"/>
        <v>0</v>
      </c>
      <c r="W215" s="1">
        <f t="shared" si="53"/>
        <v>0</v>
      </c>
      <c r="X215" s="1">
        <f t="shared" si="53"/>
        <v>0</v>
      </c>
      <c r="Y215" s="1">
        <f t="shared" si="53"/>
        <v>0</v>
      </c>
      <c r="Z215" s="1">
        <f t="shared" si="53"/>
        <v>0</v>
      </c>
      <c r="AA215" s="1">
        <f t="shared" si="53"/>
        <v>0</v>
      </c>
      <c r="AB215" s="1">
        <f t="shared" si="53"/>
        <v>0</v>
      </c>
      <c r="AC215" s="1">
        <f t="shared" si="53"/>
        <v>0</v>
      </c>
      <c r="AD215" s="1">
        <f t="shared" si="53"/>
        <v>0</v>
      </c>
      <c r="AE215" s="1">
        <f t="shared" si="53"/>
        <v>0</v>
      </c>
      <c r="AF215" s="1">
        <f t="shared" si="53"/>
        <v>0</v>
      </c>
      <c r="AG215" s="1">
        <f t="shared" si="53"/>
        <v>0</v>
      </c>
      <c r="AH215" s="3">
        <f>SUM(D215:AG215)</f>
        <v>0</v>
      </c>
      <c r="AI215" s="1">
        <f>NPV($D$12,E215:AG215)+D215</f>
        <v>0</v>
      </c>
      <c r="AJ215" s="2"/>
    </row>
    <row r="216" spans="34:36" ht="15">
      <c r="AH216" s="3"/>
      <c r="AJ216" s="2"/>
    </row>
    <row r="217" spans="3:36" ht="15">
      <c r="C217" s="2" t="s">
        <v>90</v>
      </c>
      <c r="AH217" s="3"/>
      <c r="AJ217" s="2"/>
    </row>
    <row r="218" spans="3:36" ht="15">
      <c r="C218" s="2" t="s">
        <v>69</v>
      </c>
      <c r="D218" s="1">
        <f>$D$36*D$42</f>
        <v>830</v>
      </c>
      <c r="E218" s="1">
        <f aca="true" t="shared" si="54" ref="E218:AG218">$D$36*E$42</f>
        <v>0</v>
      </c>
      <c r="F218" s="1">
        <f t="shared" si="54"/>
        <v>0</v>
      </c>
      <c r="G218" s="1">
        <f t="shared" si="54"/>
        <v>0</v>
      </c>
      <c r="H218" s="1">
        <f t="shared" si="54"/>
        <v>0</v>
      </c>
      <c r="I218" s="1">
        <f t="shared" si="54"/>
        <v>0</v>
      </c>
      <c r="J218" s="1">
        <f t="shared" si="54"/>
        <v>0</v>
      </c>
      <c r="K218" s="1">
        <f t="shared" si="54"/>
        <v>0</v>
      </c>
      <c r="L218" s="1">
        <f t="shared" si="54"/>
        <v>0</v>
      </c>
      <c r="M218" s="1">
        <f t="shared" si="54"/>
        <v>0</v>
      </c>
      <c r="N218" s="1">
        <f t="shared" si="54"/>
        <v>0</v>
      </c>
      <c r="O218" s="1">
        <f t="shared" si="54"/>
        <v>0</v>
      </c>
      <c r="P218" s="1">
        <f t="shared" si="54"/>
        <v>0</v>
      </c>
      <c r="Q218" s="1">
        <f t="shared" si="54"/>
        <v>0</v>
      </c>
      <c r="R218" s="1">
        <f t="shared" si="54"/>
        <v>0</v>
      </c>
      <c r="S218" s="1">
        <f t="shared" si="54"/>
        <v>0</v>
      </c>
      <c r="T218" s="1">
        <f t="shared" si="54"/>
        <v>0</v>
      </c>
      <c r="U218" s="1">
        <f t="shared" si="54"/>
        <v>0</v>
      </c>
      <c r="V218" s="1">
        <f t="shared" si="54"/>
        <v>0</v>
      </c>
      <c r="W218" s="1">
        <f t="shared" si="54"/>
        <v>0</v>
      </c>
      <c r="X218" s="1">
        <f t="shared" si="54"/>
        <v>0</v>
      </c>
      <c r="Y218" s="1">
        <f t="shared" si="54"/>
        <v>0</v>
      </c>
      <c r="Z218" s="1">
        <f t="shared" si="54"/>
        <v>0</v>
      </c>
      <c r="AA218" s="1">
        <f t="shared" si="54"/>
        <v>0</v>
      </c>
      <c r="AB218" s="1">
        <f t="shared" si="54"/>
        <v>0</v>
      </c>
      <c r="AC218" s="1">
        <f t="shared" si="54"/>
        <v>0</v>
      </c>
      <c r="AD218" s="1">
        <f t="shared" si="54"/>
        <v>0</v>
      </c>
      <c r="AE218" s="1">
        <f t="shared" si="54"/>
        <v>0</v>
      </c>
      <c r="AF218" s="1">
        <f t="shared" si="54"/>
        <v>0</v>
      </c>
      <c r="AG218" s="1">
        <f t="shared" si="54"/>
        <v>0</v>
      </c>
      <c r="AH218" s="3">
        <f>SUM(D218:AG218)</f>
        <v>830</v>
      </c>
      <c r="AI218" s="1">
        <f>NPV($D$12,E218:AG218)+D218</f>
        <v>830</v>
      </c>
      <c r="AJ218" s="2"/>
    </row>
    <row r="219" spans="3:36" ht="15">
      <c r="C219" s="2" t="s">
        <v>70</v>
      </c>
      <c r="D219" s="1">
        <f>$D$37*D$43</f>
        <v>0</v>
      </c>
      <c r="E219" s="1">
        <f aca="true" t="shared" si="55" ref="E219:AG219">$D$37*E$43</f>
        <v>0</v>
      </c>
      <c r="F219" s="1">
        <f t="shared" si="55"/>
        <v>0</v>
      </c>
      <c r="G219" s="1">
        <f t="shared" si="55"/>
        <v>0</v>
      </c>
      <c r="H219" s="1">
        <f t="shared" si="55"/>
        <v>0</v>
      </c>
      <c r="I219" s="1">
        <f t="shared" si="55"/>
        <v>0</v>
      </c>
      <c r="J219" s="1">
        <f t="shared" si="55"/>
        <v>0</v>
      </c>
      <c r="K219" s="1">
        <f t="shared" si="55"/>
        <v>0</v>
      </c>
      <c r="L219" s="1">
        <f t="shared" si="55"/>
        <v>0</v>
      </c>
      <c r="M219" s="1">
        <f t="shared" si="55"/>
        <v>0</v>
      </c>
      <c r="N219" s="1">
        <f t="shared" si="55"/>
        <v>0</v>
      </c>
      <c r="O219" s="1">
        <f t="shared" si="55"/>
        <v>0</v>
      </c>
      <c r="P219" s="1">
        <f t="shared" si="55"/>
        <v>0</v>
      </c>
      <c r="Q219" s="1">
        <f t="shared" si="55"/>
        <v>0</v>
      </c>
      <c r="R219" s="1">
        <f t="shared" si="55"/>
        <v>0</v>
      </c>
      <c r="S219" s="1">
        <f t="shared" si="55"/>
        <v>0</v>
      </c>
      <c r="T219" s="1">
        <f t="shared" si="55"/>
        <v>0</v>
      </c>
      <c r="U219" s="1">
        <f t="shared" si="55"/>
        <v>0</v>
      </c>
      <c r="V219" s="1">
        <f t="shared" si="55"/>
        <v>0</v>
      </c>
      <c r="W219" s="1">
        <f t="shared" si="55"/>
        <v>0</v>
      </c>
      <c r="X219" s="1">
        <f t="shared" si="55"/>
        <v>0</v>
      </c>
      <c r="Y219" s="1">
        <f t="shared" si="55"/>
        <v>0</v>
      </c>
      <c r="Z219" s="1">
        <f t="shared" si="55"/>
        <v>0</v>
      </c>
      <c r="AA219" s="1">
        <f t="shared" si="55"/>
        <v>0</v>
      </c>
      <c r="AB219" s="1">
        <f t="shared" si="55"/>
        <v>0</v>
      </c>
      <c r="AC219" s="1">
        <f t="shared" si="55"/>
        <v>0</v>
      </c>
      <c r="AD219" s="1">
        <f t="shared" si="55"/>
        <v>0</v>
      </c>
      <c r="AE219" s="1">
        <f t="shared" si="55"/>
        <v>0</v>
      </c>
      <c r="AF219" s="1">
        <f t="shared" si="55"/>
        <v>0</v>
      </c>
      <c r="AG219" s="1">
        <f t="shared" si="55"/>
        <v>0</v>
      </c>
      <c r="AH219" s="3">
        <f>SUM(D219:AG219)</f>
        <v>0</v>
      </c>
      <c r="AI219" s="1">
        <f>NPV($D$12,E219:AG219)+D219</f>
        <v>0</v>
      </c>
      <c r="AJ219" s="2"/>
    </row>
    <row r="220" spans="3:36" ht="15">
      <c r="C220" s="2" t="s">
        <v>81</v>
      </c>
      <c r="D220" s="1">
        <f aca="true" t="shared" si="56" ref="D220:AG220">D218+D219</f>
        <v>830</v>
      </c>
      <c r="E220" s="1">
        <f t="shared" si="56"/>
        <v>0</v>
      </c>
      <c r="F220" s="1">
        <f t="shared" si="56"/>
        <v>0</v>
      </c>
      <c r="G220" s="1">
        <f t="shared" si="56"/>
        <v>0</v>
      </c>
      <c r="H220" s="1">
        <f t="shared" si="56"/>
        <v>0</v>
      </c>
      <c r="I220" s="1">
        <f t="shared" si="56"/>
        <v>0</v>
      </c>
      <c r="J220" s="1">
        <f t="shared" si="56"/>
        <v>0</v>
      </c>
      <c r="K220" s="1">
        <f t="shared" si="56"/>
        <v>0</v>
      </c>
      <c r="L220" s="1">
        <f t="shared" si="56"/>
        <v>0</v>
      </c>
      <c r="M220" s="1">
        <f t="shared" si="56"/>
        <v>0</v>
      </c>
      <c r="N220" s="1">
        <f t="shared" si="56"/>
        <v>0</v>
      </c>
      <c r="O220" s="1">
        <f t="shared" si="56"/>
        <v>0</v>
      </c>
      <c r="P220" s="1">
        <f t="shared" si="56"/>
        <v>0</v>
      </c>
      <c r="Q220" s="1">
        <f t="shared" si="56"/>
        <v>0</v>
      </c>
      <c r="R220" s="1">
        <f t="shared" si="56"/>
        <v>0</v>
      </c>
      <c r="S220" s="1">
        <f t="shared" si="56"/>
        <v>0</v>
      </c>
      <c r="T220" s="1">
        <f t="shared" si="56"/>
        <v>0</v>
      </c>
      <c r="U220" s="1">
        <f t="shared" si="56"/>
        <v>0</v>
      </c>
      <c r="V220" s="1">
        <f t="shared" si="56"/>
        <v>0</v>
      </c>
      <c r="W220" s="1">
        <f t="shared" si="56"/>
        <v>0</v>
      </c>
      <c r="X220" s="1">
        <f t="shared" si="56"/>
        <v>0</v>
      </c>
      <c r="Y220" s="1">
        <f t="shared" si="56"/>
        <v>0</v>
      </c>
      <c r="Z220" s="1">
        <f t="shared" si="56"/>
        <v>0</v>
      </c>
      <c r="AA220" s="1">
        <f t="shared" si="56"/>
        <v>0</v>
      </c>
      <c r="AB220" s="1">
        <f t="shared" si="56"/>
        <v>0</v>
      </c>
      <c r="AC220" s="1">
        <f t="shared" si="56"/>
        <v>0</v>
      </c>
      <c r="AD220" s="1">
        <f t="shared" si="56"/>
        <v>0</v>
      </c>
      <c r="AE220" s="1">
        <f t="shared" si="56"/>
        <v>0</v>
      </c>
      <c r="AF220" s="1">
        <f t="shared" si="56"/>
        <v>0</v>
      </c>
      <c r="AG220" s="1">
        <f t="shared" si="56"/>
        <v>0</v>
      </c>
      <c r="AH220" s="3">
        <f>SUM(D220:AG220)</f>
        <v>830</v>
      </c>
      <c r="AI220" s="1">
        <f>NPV($D$12,E220:AG220)+D220</f>
        <v>830</v>
      </c>
      <c r="AJ220" s="2"/>
    </row>
    <row r="221" spans="34:36" ht="15">
      <c r="AH221" s="3"/>
      <c r="AJ221" s="2"/>
    </row>
    <row r="222" spans="3:36" ht="15">
      <c r="C222" s="2" t="s">
        <v>91</v>
      </c>
      <c r="D222" s="1">
        <f>IF(D$187&lt;0,-1*D$187*D$24,0)+IF(D$188&lt;0,-1*D$188*D$25,0)</f>
        <v>0</v>
      </c>
      <c r="E222" s="1">
        <f aca="true" t="shared" si="57" ref="E222:AG222">IF(E$187&lt;0,-1*E$187*E$24,0)+IF(E$188&lt;0,-1*E$188*E$25,0)</f>
        <v>0</v>
      </c>
      <c r="F222" s="1">
        <f t="shared" si="57"/>
        <v>0</v>
      </c>
      <c r="G222" s="1">
        <f t="shared" si="57"/>
        <v>0</v>
      </c>
      <c r="H222" s="1">
        <f t="shared" si="57"/>
        <v>0</v>
      </c>
      <c r="I222" s="1">
        <f t="shared" si="57"/>
        <v>0</v>
      </c>
      <c r="J222" s="1">
        <f t="shared" si="57"/>
        <v>0</v>
      </c>
      <c r="K222" s="1">
        <f t="shared" si="57"/>
        <v>0</v>
      </c>
      <c r="L222" s="1">
        <f t="shared" si="57"/>
        <v>0</v>
      </c>
      <c r="M222" s="1">
        <f t="shared" si="57"/>
        <v>0</v>
      </c>
      <c r="N222" s="1">
        <f t="shared" si="57"/>
        <v>0</v>
      </c>
      <c r="O222" s="1">
        <f t="shared" si="57"/>
        <v>0</v>
      </c>
      <c r="P222" s="1">
        <f t="shared" si="57"/>
        <v>0</v>
      </c>
      <c r="Q222" s="1">
        <f t="shared" si="57"/>
        <v>0</v>
      </c>
      <c r="R222" s="1">
        <f t="shared" si="57"/>
        <v>0</v>
      </c>
      <c r="S222" s="1">
        <f t="shared" si="57"/>
        <v>0</v>
      </c>
      <c r="T222" s="1">
        <f t="shared" si="57"/>
        <v>0</v>
      </c>
      <c r="U222" s="1">
        <f t="shared" si="57"/>
        <v>0</v>
      </c>
      <c r="V222" s="1">
        <f t="shared" si="57"/>
        <v>0</v>
      </c>
      <c r="W222" s="1">
        <f t="shared" si="57"/>
        <v>0</v>
      </c>
      <c r="X222" s="1">
        <f t="shared" si="57"/>
        <v>0</v>
      </c>
      <c r="Y222" s="1">
        <f t="shared" si="57"/>
        <v>0</v>
      </c>
      <c r="Z222" s="1">
        <f t="shared" si="57"/>
        <v>0</v>
      </c>
      <c r="AA222" s="1">
        <f t="shared" si="57"/>
        <v>0</v>
      </c>
      <c r="AB222" s="1">
        <f t="shared" si="57"/>
        <v>0</v>
      </c>
      <c r="AC222" s="1">
        <f t="shared" si="57"/>
        <v>0</v>
      </c>
      <c r="AD222" s="1">
        <f t="shared" si="57"/>
        <v>0</v>
      </c>
      <c r="AE222" s="1">
        <f t="shared" si="57"/>
        <v>0</v>
      </c>
      <c r="AF222" s="1">
        <f t="shared" si="57"/>
        <v>0</v>
      </c>
      <c r="AG222" s="1">
        <f t="shared" si="57"/>
        <v>0</v>
      </c>
      <c r="AH222" s="3">
        <f>SUM(D222:AG222)</f>
        <v>0</v>
      </c>
      <c r="AI222" s="1">
        <f>NPV($D$12,E222:AG222)+D222</f>
        <v>0</v>
      </c>
      <c r="AJ222" s="2"/>
    </row>
    <row r="223" spans="3:36" ht="1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2"/>
    </row>
    <row r="224" spans="3:36" ht="15">
      <c r="C224" s="2" t="s">
        <v>92</v>
      </c>
      <c r="D224" s="1">
        <f>D211+D213+D215+D220+D222</f>
        <v>976.2457472</v>
      </c>
      <c r="E224" s="1">
        <f aca="true" t="shared" si="58" ref="E224:AG224">E211+E213+E215+E220+E222</f>
        <v>148.252270208</v>
      </c>
      <c r="F224" s="1">
        <f t="shared" si="58"/>
        <v>159.28621302128641</v>
      </c>
      <c r="G224" s="1">
        <f t="shared" si="58"/>
        <v>167.36958355782133</v>
      </c>
      <c r="H224" s="1">
        <f t="shared" si="58"/>
        <v>173.45066307868956</v>
      </c>
      <c r="I224" s="1">
        <f t="shared" si="58"/>
        <v>200.30366416449354</v>
      </c>
      <c r="J224" s="1">
        <f t="shared" si="58"/>
        <v>206.43896158501934</v>
      </c>
      <c r="K224" s="1">
        <f t="shared" si="58"/>
        <v>212.76808213804847</v>
      </c>
      <c r="L224" s="1">
        <f t="shared" si="58"/>
        <v>219.4358565870494</v>
      </c>
      <c r="M224" s="1">
        <f t="shared" si="58"/>
        <v>225.90775394664675</v>
      </c>
      <c r="N224" s="1">
        <f t="shared" si="58"/>
        <v>305.5866596015092</v>
      </c>
      <c r="O224" s="1">
        <f t="shared" si="58"/>
        <v>315.78298300457726</v>
      </c>
      <c r="P224" s="1">
        <f t="shared" si="58"/>
        <v>324.3807993917809</v>
      </c>
      <c r="Q224" s="1">
        <f t="shared" si="58"/>
        <v>333.74029867297423</v>
      </c>
      <c r="R224" s="1">
        <f t="shared" si="58"/>
        <v>343.76290576336027</v>
      </c>
      <c r="S224" s="1">
        <f t="shared" si="58"/>
        <v>0</v>
      </c>
      <c r="T224" s="1">
        <f t="shared" si="58"/>
        <v>0</v>
      </c>
      <c r="U224" s="1">
        <f t="shared" si="58"/>
        <v>0</v>
      </c>
      <c r="V224" s="1">
        <f t="shared" si="58"/>
        <v>0</v>
      </c>
      <c r="W224" s="1">
        <f t="shared" si="58"/>
        <v>0</v>
      </c>
      <c r="X224" s="1">
        <f t="shared" si="58"/>
        <v>0</v>
      </c>
      <c r="Y224" s="1">
        <f t="shared" si="58"/>
        <v>0</v>
      </c>
      <c r="Z224" s="1">
        <f t="shared" si="58"/>
        <v>0</v>
      </c>
      <c r="AA224" s="1">
        <f t="shared" si="58"/>
        <v>0</v>
      </c>
      <c r="AB224" s="1">
        <f t="shared" si="58"/>
        <v>0</v>
      </c>
      <c r="AC224" s="1">
        <f t="shared" si="58"/>
        <v>0</v>
      </c>
      <c r="AD224" s="1">
        <f t="shared" si="58"/>
        <v>0</v>
      </c>
      <c r="AE224" s="1">
        <f t="shared" si="58"/>
        <v>0</v>
      </c>
      <c r="AF224" s="1">
        <f t="shared" si="58"/>
        <v>0</v>
      </c>
      <c r="AG224" s="1">
        <f t="shared" si="58"/>
        <v>0</v>
      </c>
      <c r="AH224" s="3">
        <f>SUM(D224:AG224)</f>
        <v>4312.712441921256</v>
      </c>
      <c r="AI224" s="1">
        <f>NPV($D$12,E224:AG224)+D224</f>
        <v>3077.127032414778</v>
      </c>
      <c r="AJ224" s="2"/>
    </row>
    <row r="225" spans="3:36" ht="1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2"/>
    </row>
    <row r="226" ht="15">
      <c r="AJ226" s="2"/>
    </row>
    <row r="227" spans="3:36" ht="15">
      <c r="C227" s="2" t="s">
        <v>93</v>
      </c>
      <c r="D227" s="1">
        <f>-D205+D201+D224-D222</f>
        <v>771.0553097571001</v>
      </c>
      <c r="E227" s="1">
        <f aca="true" t="shared" si="59" ref="E227:AG227">-E205+E201+E224-E222</f>
        <v>-61.97713463018695</v>
      </c>
      <c r="F227" s="1">
        <f t="shared" si="59"/>
        <v>-63.34119106909256</v>
      </c>
      <c r="G227" s="1">
        <f t="shared" si="59"/>
        <v>-64.79667960116535</v>
      </c>
      <c r="H227" s="1">
        <f t="shared" si="59"/>
        <v>-66.6052599892003</v>
      </c>
      <c r="I227" s="1">
        <f t="shared" si="59"/>
        <v>-68.57164818887631</v>
      </c>
      <c r="J227" s="1">
        <f t="shared" si="59"/>
        <v>-70.47337683454259</v>
      </c>
      <c r="K227" s="1">
        <f t="shared" si="59"/>
        <v>-72.3708757395789</v>
      </c>
      <c r="L227" s="1">
        <f t="shared" si="59"/>
        <v>-74.34907241176626</v>
      </c>
      <c r="M227" s="1">
        <f t="shared" si="59"/>
        <v>-76.37323258411922</v>
      </c>
      <c r="N227" s="1">
        <f t="shared" si="59"/>
        <v>-78.44944076164285</v>
      </c>
      <c r="O227" s="1">
        <f t="shared" si="59"/>
        <v>-80.6273207844921</v>
      </c>
      <c r="P227" s="1">
        <f t="shared" si="59"/>
        <v>-82.81564152218209</v>
      </c>
      <c r="Q227" s="1">
        <f t="shared" si="59"/>
        <v>-85.06373334028098</v>
      </c>
      <c r="R227" s="1">
        <f t="shared" si="59"/>
        <v>-87.37323919676771</v>
      </c>
      <c r="S227" s="1">
        <f t="shared" si="59"/>
        <v>0</v>
      </c>
      <c r="T227" s="1">
        <f t="shared" si="59"/>
        <v>0</v>
      </c>
      <c r="U227" s="1">
        <f t="shared" si="59"/>
        <v>0</v>
      </c>
      <c r="V227" s="1">
        <f t="shared" si="59"/>
        <v>0</v>
      </c>
      <c r="W227" s="1">
        <f t="shared" si="59"/>
        <v>0</v>
      </c>
      <c r="X227" s="1">
        <f t="shared" si="59"/>
        <v>0</v>
      </c>
      <c r="Y227" s="1">
        <f t="shared" si="59"/>
        <v>0</v>
      </c>
      <c r="Z227" s="1">
        <f t="shared" si="59"/>
        <v>0</v>
      </c>
      <c r="AA227" s="1">
        <f t="shared" si="59"/>
        <v>0</v>
      </c>
      <c r="AB227" s="1">
        <f t="shared" si="59"/>
        <v>0</v>
      </c>
      <c r="AC227" s="1">
        <f t="shared" si="59"/>
        <v>0</v>
      </c>
      <c r="AD227" s="1">
        <f t="shared" si="59"/>
        <v>0</v>
      </c>
      <c r="AE227" s="1">
        <f t="shared" si="59"/>
        <v>0</v>
      </c>
      <c r="AF227" s="1">
        <f t="shared" si="59"/>
        <v>0</v>
      </c>
      <c r="AG227" s="1">
        <f t="shared" si="59"/>
        <v>0</v>
      </c>
      <c r="AH227" s="3">
        <f>SUM(D227:AG227)</f>
        <v>-262.132536896794</v>
      </c>
      <c r="AI227" s="1">
        <f>NPV($D$12,E227:AG227)+D227</f>
        <v>94.40918303719366</v>
      </c>
      <c r="AJ227" s="2"/>
    </row>
    <row r="228" spans="34:36" ht="15">
      <c r="AH228" s="3"/>
      <c r="AJ228" s="2"/>
    </row>
    <row r="229" spans="3:36" ht="15">
      <c r="C229" s="2" t="s">
        <v>94</v>
      </c>
      <c r="D229" s="1">
        <f>-D201+D222</f>
        <v>0</v>
      </c>
      <c r="E229" s="1">
        <f aca="true" t="shared" si="60" ref="E229:AG229">-E201+E222</f>
        <v>0</v>
      </c>
      <c r="F229" s="1">
        <f t="shared" si="60"/>
        <v>0</v>
      </c>
      <c r="G229" s="1">
        <f t="shared" si="60"/>
        <v>0</v>
      </c>
      <c r="H229" s="1">
        <f t="shared" si="60"/>
        <v>0</v>
      </c>
      <c r="I229" s="1">
        <f t="shared" si="60"/>
        <v>0</v>
      </c>
      <c r="J229" s="1">
        <f t="shared" si="60"/>
        <v>0</v>
      </c>
      <c r="K229" s="1">
        <f t="shared" si="60"/>
        <v>0</v>
      </c>
      <c r="L229" s="1">
        <f t="shared" si="60"/>
        <v>0</v>
      </c>
      <c r="M229" s="1">
        <f t="shared" si="60"/>
        <v>0</v>
      </c>
      <c r="N229" s="1">
        <f t="shared" si="60"/>
        <v>0</v>
      </c>
      <c r="O229" s="1">
        <f t="shared" si="60"/>
        <v>0</v>
      </c>
      <c r="P229" s="1">
        <f t="shared" si="60"/>
        <v>0</v>
      </c>
      <c r="Q229" s="1">
        <f t="shared" si="60"/>
        <v>0</v>
      </c>
      <c r="R229" s="1">
        <f t="shared" si="60"/>
        <v>0</v>
      </c>
      <c r="S229" s="1">
        <f t="shared" si="60"/>
        <v>0</v>
      </c>
      <c r="T229" s="1">
        <f t="shared" si="60"/>
        <v>0</v>
      </c>
      <c r="U229" s="1">
        <f t="shared" si="60"/>
        <v>0</v>
      </c>
      <c r="V229" s="1">
        <f t="shared" si="60"/>
        <v>0</v>
      </c>
      <c r="W229" s="1">
        <f t="shared" si="60"/>
        <v>0</v>
      </c>
      <c r="X229" s="1">
        <f t="shared" si="60"/>
        <v>0</v>
      </c>
      <c r="Y229" s="1">
        <f t="shared" si="60"/>
        <v>0</v>
      </c>
      <c r="Z229" s="1">
        <f t="shared" si="60"/>
        <v>0</v>
      </c>
      <c r="AA229" s="1">
        <f t="shared" si="60"/>
        <v>0</v>
      </c>
      <c r="AB229" s="1">
        <f t="shared" si="60"/>
        <v>0</v>
      </c>
      <c r="AC229" s="1">
        <f t="shared" si="60"/>
        <v>0</v>
      </c>
      <c r="AD229" s="1">
        <f t="shared" si="60"/>
        <v>0</v>
      </c>
      <c r="AE229" s="1">
        <f t="shared" si="60"/>
        <v>0</v>
      </c>
      <c r="AF229" s="1">
        <f t="shared" si="60"/>
        <v>0</v>
      </c>
      <c r="AG229" s="1">
        <f t="shared" si="60"/>
        <v>0</v>
      </c>
      <c r="AH229" s="3">
        <f>SUM(D229:AG229)</f>
        <v>0</v>
      </c>
      <c r="AI229" s="1">
        <f>NPV($D$12,E229:AG229)+D229</f>
        <v>0</v>
      </c>
      <c r="AJ229" s="2"/>
    </row>
    <row r="230" spans="34:36" ht="15">
      <c r="AH230" s="3"/>
      <c r="AJ230" s="2"/>
    </row>
    <row r="231" spans="3:36" ht="15">
      <c r="C231" s="2" t="s">
        <v>95</v>
      </c>
      <c r="D231" s="1">
        <f aca="true" t="shared" si="61" ref="D231:AG231">-D205+D224</f>
        <v>771.0553097571001</v>
      </c>
      <c r="E231" s="1">
        <f t="shared" si="61"/>
        <v>-61.97713463018695</v>
      </c>
      <c r="F231" s="1">
        <f t="shared" si="61"/>
        <v>-63.34119106909256</v>
      </c>
      <c r="G231" s="1">
        <f t="shared" si="61"/>
        <v>-64.79667960116535</v>
      </c>
      <c r="H231" s="1">
        <f t="shared" si="61"/>
        <v>-66.6052599892003</v>
      </c>
      <c r="I231" s="1">
        <f t="shared" si="61"/>
        <v>-68.57164818887631</v>
      </c>
      <c r="J231" s="1">
        <f t="shared" si="61"/>
        <v>-70.47337683454259</v>
      </c>
      <c r="K231" s="1">
        <f t="shared" si="61"/>
        <v>-72.3708757395789</v>
      </c>
      <c r="L231" s="1">
        <f t="shared" si="61"/>
        <v>-74.34907241176626</v>
      </c>
      <c r="M231" s="1">
        <f t="shared" si="61"/>
        <v>-76.37323258411922</v>
      </c>
      <c r="N231" s="1">
        <f t="shared" si="61"/>
        <v>-78.44944076164285</v>
      </c>
      <c r="O231" s="1">
        <f t="shared" si="61"/>
        <v>-80.6273207844921</v>
      </c>
      <c r="P231" s="1">
        <f t="shared" si="61"/>
        <v>-82.81564152218209</v>
      </c>
      <c r="Q231" s="1">
        <f t="shared" si="61"/>
        <v>-85.06373334028098</v>
      </c>
      <c r="R231" s="1">
        <f t="shared" si="61"/>
        <v>-87.37323919676771</v>
      </c>
      <c r="S231" s="1">
        <f t="shared" si="61"/>
        <v>0</v>
      </c>
      <c r="T231" s="1">
        <f t="shared" si="61"/>
        <v>0</v>
      </c>
      <c r="U231" s="1">
        <f t="shared" si="61"/>
        <v>0</v>
      </c>
      <c r="V231" s="1">
        <f t="shared" si="61"/>
        <v>0</v>
      </c>
      <c r="W231" s="1">
        <f t="shared" si="61"/>
        <v>0</v>
      </c>
      <c r="X231" s="1">
        <f t="shared" si="61"/>
        <v>0</v>
      </c>
      <c r="Y231" s="1">
        <f t="shared" si="61"/>
        <v>0</v>
      </c>
      <c r="Z231" s="1">
        <f t="shared" si="61"/>
        <v>0</v>
      </c>
      <c r="AA231" s="1">
        <f t="shared" si="61"/>
        <v>0</v>
      </c>
      <c r="AB231" s="1">
        <f t="shared" si="61"/>
        <v>0</v>
      </c>
      <c r="AC231" s="1">
        <f t="shared" si="61"/>
        <v>0</v>
      </c>
      <c r="AD231" s="1">
        <f t="shared" si="61"/>
        <v>0</v>
      </c>
      <c r="AE231" s="1">
        <f t="shared" si="61"/>
        <v>0</v>
      </c>
      <c r="AF231" s="1">
        <f t="shared" si="61"/>
        <v>0</v>
      </c>
      <c r="AG231" s="1">
        <f t="shared" si="61"/>
        <v>0</v>
      </c>
      <c r="AH231" s="3">
        <f>SUM(D231:AG231)</f>
        <v>-262.132536896794</v>
      </c>
      <c r="AI231" s="1">
        <f>NPV($D$12,E231:AG231)+D231</f>
        <v>94.40918303719366</v>
      </c>
      <c r="AJ231" s="2"/>
    </row>
    <row r="232" spans="34:36" ht="15">
      <c r="AH232" s="3"/>
      <c r="AJ232" s="2"/>
    </row>
    <row r="233" spans="3:36" ht="15">
      <c r="C233" s="2" t="s">
        <v>96</v>
      </c>
      <c r="AH233" s="3"/>
      <c r="AJ233" s="2"/>
    </row>
    <row r="234" spans="3:36" ht="15">
      <c r="C234" s="2" t="s">
        <v>97</v>
      </c>
      <c r="D234" s="1">
        <f aca="true" t="shared" si="62" ref="D234:AG234">D231*D388</f>
        <v>771.0553097571001</v>
      </c>
      <c r="E234" s="1">
        <f t="shared" si="62"/>
        <v>-61.97713463018695</v>
      </c>
      <c r="F234" s="1">
        <f t="shared" si="62"/>
        <v>-63.34119106909256</v>
      </c>
      <c r="G234" s="1">
        <f t="shared" si="62"/>
        <v>-64.79667960116535</v>
      </c>
      <c r="H234" s="1">
        <f t="shared" si="62"/>
        <v>-66.6052599892003</v>
      </c>
      <c r="I234" s="1">
        <f t="shared" si="62"/>
        <v>-68.57164818887631</v>
      </c>
      <c r="J234" s="1">
        <f t="shared" si="62"/>
        <v>-70.47337683454259</v>
      </c>
      <c r="K234" s="1">
        <f t="shared" si="62"/>
        <v>-72.3708757395789</v>
      </c>
      <c r="L234" s="1">
        <f t="shared" si="62"/>
        <v>-74.34907241176626</v>
      </c>
      <c r="M234" s="1">
        <f t="shared" si="62"/>
        <v>-76.37323258411922</v>
      </c>
      <c r="N234" s="1">
        <f t="shared" si="62"/>
        <v>-78.44944076164285</v>
      </c>
      <c r="O234" s="1">
        <f t="shared" si="62"/>
        <v>-80.6273207844921</v>
      </c>
      <c r="P234" s="1">
        <f t="shared" si="62"/>
        <v>-82.81564152218209</v>
      </c>
      <c r="Q234" s="1">
        <f t="shared" si="62"/>
        <v>-85.06373334028098</v>
      </c>
      <c r="R234" s="1">
        <f t="shared" si="62"/>
        <v>-87.37323919676771</v>
      </c>
      <c r="S234" s="1">
        <f t="shared" si="62"/>
        <v>0</v>
      </c>
      <c r="T234" s="1">
        <f t="shared" si="62"/>
        <v>0</v>
      </c>
      <c r="U234" s="1">
        <f t="shared" si="62"/>
        <v>0</v>
      </c>
      <c r="V234" s="1">
        <f t="shared" si="62"/>
        <v>0</v>
      </c>
      <c r="W234" s="1">
        <f t="shared" si="62"/>
        <v>0</v>
      </c>
      <c r="X234" s="1">
        <f t="shared" si="62"/>
        <v>0</v>
      </c>
      <c r="Y234" s="1">
        <f t="shared" si="62"/>
        <v>0</v>
      </c>
      <c r="Z234" s="1">
        <f t="shared" si="62"/>
        <v>0</v>
      </c>
      <c r="AA234" s="1">
        <f t="shared" si="62"/>
        <v>0</v>
      </c>
      <c r="AB234" s="1">
        <f t="shared" si="62"/>
        <v>0</v>
      </c>
      <c r="AC234" s="1">
        <f t="shared" si="62"/>
        <v>0</v>
      </c>
      <c r="AD234" s="1">
        <f t="shared" si="62"/>
        <v>0</v>
      </c>
      <c r="AE234" s="1">
        <f t="shared" si="62"/>
        <v>0</v>
      </c>
      <c r="AF234" s="1">
        <f t="shared" si="62"/>
        <v>0</v>
      </c>
      <c r="AG234" s="1">
        <f t="shared" si="62"/>
        <v>0</v>
      </c>
      <c r="AH234" s="3">
        <f>SUM(D234:AG234)</f>
        <v>-262.132536896794</v>
      </c>
      <c r="AI234" s="1">
        <f>NPV($D$12,E234:AG234)+D234</f>
        <v>94.40918303719366</v>
      </c>
      <c r="AJ234" s="2"/>
    </row>
    <row r="235" spans="3:36" ht="15">
      <c r="C235" s="2" t="s">
        <v>98</v>
      </c>
      <c r="D235" s="1">
        <f aca="true" t="shared" si="63" ref="D235:AG235">D215*D388</f>
        <v>0</v>
      </c>
      <c r="E235" s="1">
        <f t="shared" si="63"/>
        <v>0</v>
      </c>
      <c r="F235" s="1">
        <f t="shared" si="63"/>
        <v>0</v>
      </c>
      <c r="G235" s="1">
        <f t="shared" si="63"/>
        <v>0</v>
      </c>
      <c r="H235" s="1">
        <f t="shared" si="63"/>
        <v>0</v>
      </c>
      <c r="I235" s="1">
        <f t="shared" si="63"/>
        <v>0</v>
      </c>
      <c r="J235" s="1">
        <f t="shared" si="63"/>
        <v>0</v>
      </c>
      <c r="K235" s="1">
        <f t="shared" si="63"/>
        <v>0</v>
      </c>
      <c r="L235" s="1">
        <f t="shared" si="63"/>
        <v>0</v>
      </c>
      <c r="M235" s="1">
        <f t="shared" si="63"/>
        <v>0</v>
      </c>
      <c r="N235" s="1">
        <f t="shared" si="63"/>
        <v>0</v>
      </c>
      <c r="O235" s="1">
        <f t="shared" si="63"/>
        <v>0</v>
      </c>
      <c r="P235" s="1">
        <f t="shared" si="63"/>
        <v>0</v>
      </c>
      <c r="Q235" s="1">
        <f t="shared" si="63"/>
        <v>0</v>
      </c>
      <c r="R235" s="1">
        <f t="shared" si="63"/>
        <v>0</v>
      </c>
      <c r="S235" s="1">
        <f t="shared" si="63"/>
        <v>0</v>
      </c>
      <c r="T235" s="1">
        <f t="shared" si="63"/>
        <v>0</v>
      </c>
      <c r="U235" s="1">
        <f t="shared" si="63"/>
        <v>0</v>
      </c>
      <c r="V235" s="1">
        <f t="shared" si="63"/>
        <v>0</v>
      </c>
      <c r="W235" s="1">
        <f t="shared" si="63"/>
        <v>0</v>
      </c>
      <c r="X235" s="1">
        <f t="shared" si="63"/>
        <v>0</v>
      </c>
      <c r="Y235" s="1">
        <f t="shared" si="63"/>
        <v>0</v>
      </c>
      <c r="Z235" s="1">
        <f t="shared" si="63"/>
        <v>0</v>
      </c>
      <c r="AA235" s="1">
        <f t="shared" si="63"/>
        <v>0</v>
      </c>
      <c r="AB235" s="1">
        <f t="shared" si="63"/>
        <v>0</v>
      </c>
      <c r="AC235" s="1">
        <f t="shared" si="63"/>
        <v>0</v>
      </c>
      <c r="AD235" s="1">
        <f t="shared" si="63"/>
        <v>0</v>
      </c>
      <c r="AE235" s="1">
        <f t="shared" si="63"/>
        <v>0</v>
      </c>
      <c r="AF235" s="1">
        <f t="shared" si="63"/>
        <v>0</v>
      </c>
      <c r="AG235" s="1">
        <f t="shared" si="63"/>
        <v>0</v>
      </c>
      <c r="AH235" s="3">
        <f>SUM(D235:AG235)</f>
        <v>0</v>
      </c>
      <c r="AI235" s="1">
        <f>NPV($D$12,E235:AG235)+D235</f>
        <v>0</v>
      </c>
      <c r="AJ235" s="2"/>
    </row>
    <row r="236" spans="3:36" ht="15">
      <c r="C236" s="2" t="s">
        <v>99</v>
      </c>
      <c r="D236" s="1">
        <f aca="true" t="shared" si="64" ref="D236:AG236">D234-D235</f>
        <v>771.0553097571001</v>
      </c>
      <c r="E236" s="1">
        <f t="shared" si="64"/>
        <v>-61.97713463018695</v>
      </c>
      <c r="F236" s="1">
        <f t="shared" si="64"/>
        <v>-63.34119106909256</v>
      </c>
      <c r="G236" s="1">
        <f t="shared" si="64"/>
        <v>-64.79667960116535</v>
      </c>
      <c r="H236" s="1">
        <f t="shared" si="64"/>
        <v>-66.6052599892003</v>
      </c>
      <c r="I236" s="1">
        <f t="shared" si="64"/>
        <v>-68.57164818887631</v>
      </c>
      <c r="J236" s="1">
        <f t="shared" si="64"/>
        <v>-70.47337683454259</v>
      </c>
      <c r="K236" s="1">
        <f t="shared" si="64"/>
        <v>-72.3708757395789</v>
      </c>
      <c r="L236" s="1">
        <f t="shared" si="64"/>
        <v>-74.34907241176626</v>
      </c>
      <c r="M236" s="1">
        <f t="shared" si="64"/>
        <v>-76.37323258411922</v>
      </c>
      <c r="N236" s="1">
        <f t="shared" si="64"/>
        <v>-78.44944076164285</v>
      </c>
      <c r="O236" s="1">
        <f t="shared" si="64"/>
        <v>-80.6273207844921</v>
      </c>
      <c r="P236" s="1">
        <f t="shared" si="64"/>
        <v>-82.81564152218209</v>
      </c>
      <c r="Q236" s="1">
        <f t="shared" si="64"/>
        <v>-85.06373334028098</v>
      </c>
      <c r="R236" s="1">
        <f t="shared" si="64"/>
        <v>-87.37323919676771</v>
      </c>
      <c r="S236" s="1">
        <f t="shared" si="64"/>
        <v>0</v>
      </c>
      <c r="T236" s="1">
        <f t="shared" si="64"/>
        <v>0</v>
      </c>
      <c r="U236" s="1">
        <f t="shared" si="64"/>
        <v>0</v>
      </c>
      <c r="V236" s="1">
        <f t="shared" si="64"/>
        <v>0</v>
      </c>
      <c r="W236" s="1">
        <f t="shared" si="64"/>
        <v>0</v>
      </c>
      <c r="X236" s="1">
        <f t="shared" si="64"/>
        <v>0</v>
      </c>
      <c r="Y236" s="1">
        <f t="shared" si="64"/>
        <v>0</v>
      </c>
      <c r="Z236" s="1">
        <f t="shared" si="64"/>
        <v>0</v>
      </c>
      <c r="AA236" s="1">
        <f t="shared" si="64"/>
        <v>0</v>
      </c>
      <c r="AB236" s="1">
        <f t="shared" si="64"/>
        <v>0</v>
      </c>
      <c r="AC236" s="1">
        <f t="shared" si="64"/>
        <v>0</v>
      </c>
      <c r="AD236" s="1">
        <f t="shared" si="64"/>
        <v>0</v>
      </c>
      <c r="AE236" s="1">
        <f t="shared" si="64"/>
        <v>0</v>
      </c>
      <c r="AF236" s="1">
        <f t="shared" si="64"/>
        <v>0</v>
      </c>
      <c r="AG236" s="1">
        <f t="shared" si="64"/>
        <v>0</v>
      </c>
      <c r="AH236" s="3">
        <f>SUM(D236:AG236)</f>
        <v>-262.132536896794</v>
      </c>
      <c r="AI236" s="1">
        <f>NPV($D$12,E236:AG236)+D236</f>
        <v>94.40918303719366</v>
      </c>
      <c r="AJ236" s="2"/>
    </row>
    <row r="237" spans="34:36" ht="15">
      <c r="AH237" s="3"/>
      <c r="AJ237" s="2"/>
    </row>
    <row r="238" spans="3:36" ht="1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2"/>
    </row>
    <row r="239" ht="15">
      <c r="AH239" s="3"/>
    </row>
    <row r="240" spans="4:35" ht="15">
      <c r="D240" s="4"/>
      <c r="F240" s="2" t="s">
        <v>183</v>
      </c>
      <c r="AH240" s="3"/>
      <c r="AI240" s="13">
        <f ca="1">NOW()</f>
        <v>40239.545891319445</v>
      </c>
    </row>
    <row r="241" spans="6:35" ht="15">
      <c r="F241" s="1" t="str">
        <f>$D$1</f>
        <v>Clothes Dryer Conversion Program</v>
      </c>
      <c r="AH241" s="3"/>
      <c r="AI241" s="5">
        <f ca="1">NOW()</f>
        <v>40239.545891319445</v>
      </c>
    </row>
    <row r="242" ht="15">
      <c r="AH242" s="3"/>
    </row>
    <row r="243" ht="15">
      <c r="AH243" s="3"/>
    </row>
    <row r="244" spans="34:36" ht="15">
      <c r="AH244" s="2" t="s">
        <v>147</v>
      </c>
      <c r="AI244" s="2" t="s">
        <v>149</v>
      </c>
      <c r="AJ244" s="2"/>
    </row>
    <row r="245" spans="4:36" ht="15">
      <c r="D245" s="8">
        <f>D10</f>
        <v>2010</v>
      </c>
      <c r="E245" s="8">
        <f aca="true" t="shared" si="65" ref="E245:AG245">E41</f>
        <v>2011</v>
      </c>
      <c r="F245" s="8">
        <f t="shared" si="65"/>
        <v>2012</v>
      </c>
      <c r="G245" s="8">
        <f t="shared" si="65"/>
        <v>2013</v>
      </c>
      <c r="H245" s="8">
        <f t="shared" si="65"/>
        <v>2014</v>
      </c>
      <c r="I245" s="8">
        <f t="shared" si="65"/>
        <v>2015</v>
      </c>
      <c r="J245" s="8">
        <f t="shared" si="65"/>
        <v>2016</v>
      </c>
      <c r="K245" s="8">
        <f t="shared" si="65"/>
        <v>2017</v>
      </c>
      <c r="L245" s="8">
        <f t="shared" si="65"/>
        <v>2018</v>
      </c>
      <c r="M245" s="8">
        <f t="shared" si="65"/>
        <v>2019</v>
      </c>
      <c r="N245" s="8">
        <f t="shared" si="65"/>
        <v>2020</v>
      </c>
      <c r="O245" s="8">
        <f t="shared" si="65"/>
        <v>2021</v>
      </c>
      <c r="P245" s="8">
        <f t="shared" si="65"/>
        <v>2022</v>
      </c>
      <c r="Q245" s="8">
        <f t="shared" si="65"/>
        <v>2023</v>
      </c>
      <c r="R245" s="8">
        <f t="shared" si="65"/>
        <v>2024</v>
      </c>
      <c r="S245" s="8">
        <f t="shared" si="65"/>
        <v>2025</v>
      </c>
      <c r="T245" s="8">
        <f t="shared" si="65"/>
        <v>2026</v>
      </c>
      <c r="U245" s="8">
        <f t="shared" si="65"/>
        <v>2027</v>
      </c>
      <c r="V245" s="8">
        <f t="shared" si="65"/>
        <v>2028</v>
      </c>
      <c r="W245" s="8">
        <f t="shared" si="65"/>
        <v>2029</v>
      </c>
      <c r="X245" s="8">
        <f t="shared" si="65"/>
        <v>2030</v>
      </c>
      <c r="Y245" s="8">
        <f t="shared" si="65"/>
        <v>2031</v>
      </c>
      <c r="Z245" s="8">
        <f t="shared" si="65"/>
        <v>2032</v>
      </c>
      <c r="AA245" s="8">
        <f t="shared" si="65"/>
        <v>2033</v>
      </c>
      <c r="AB245" s="8">
        <f t="shared" si="65"/>
        <v>2034</v>
      </c>
      <c r="AC245" s="8">
        <f t="shared" si="65"/>
        <v>2035</v>
      </c>
      <c r="AD245" s="8">
        <f t="shared" si="65"/>
        <v>2036</v>
      </c>
      <c r="AE245" s="8">
        <f t="shared" si="65"/>
        <v>2037</v>
      </c>
      <c r="AF245" s="8">
        <f t="shared" si="65"/>
        <v>2038</v>
      </c>
      <c r="AG245" s="8">
        <f t="shared" si="65"/>
        <v>2039</v>
      </c>
      <c r="AH245" s="2" t="s">
        <v>148</v>
      </c>
      <c r="AI245" s="10" t="s">
        <v>150</v>
      </c>
      <c r="AJ245" s="2"/>
    </row>
    <row r="246" spans="3:36" ht="15">
      <c r="C246" s="2" t="s">
        <v>56</v>
      </c>
      <c r="AH246" s="3"/>
      <c r="AJ246" s="2"/>
    </row>
    <row r="247" spans="34:36" ht="15">
      <c r="AH247" s="3"/>
      <c r="AJ247" s="2"/>
    </row>
    <row r="248" spans="3:36" ht="15">
      <c r="C248" s="2" t="s">
        <v>57</v>
      </c>
      <c r="D248" s="85">
        <f aca="true" t="shared" si="66" ref="D248:AG248">D43</f>
        <v>1</v>
      </c>
      <c r="E248" s="85">
        <f t="shared" si="66"/>
        <v>1</v>
      </c>
      <c r="F248" s="85">
        <f t="shared" si="66"/>
        <v>1</v>
      </c>
      <c r="G248" s="85">
        <f t="shared" si="66"/>
        <v>1</v>
      </c>
      <c r="H248" s="85">
        <f t="shared" si="66"/>
        <v>1</v>
      </c>
      <c r="I248" s="85">
        <f t="shared" si="66"/>
        <v>1</v>
      </c>
      <c r="J248" s="85">
        <f t="shared" si="66"/>
        <v>1</v>
      </c>
      <c r="K248" s="85">
        <f t="shared" si="66"/>
        <v>1</v>
      </c>
      <c r="L248" s="85">
        <f t="shared" si="66"/>
        <v>1</v>
      </c>
      <c r="M248" s="85">
        <f t="shared" si="66"/>
        <v>1</v>
      </c>
      <c r="N248" s="85">
        <f t="shared" si="66"/>
        <v>1</v>
      </c>
      <c r="O248" s="85">
        <f t="shared" si="66"/>
        <v>1</v>
      </c>
      <c r="P248" s="85">
        <f t="shared" si="66"/>
        <v>1</v>
      </c>
      <c r="Q248" s="85">
        <f t="shared" si="66"/>
        <v>1</v>
      </c>
      <c r="R248" s="85">
        <f t="shared" si="66"/>
        <v>1</v>
      </c>
      <c r="S248" s="85">
        <f t="shared" si="66"/>
        <v>0</v>
      </c>
      <c r="T248" s="85">
        <f t="shared" si="66"/>
        <v>0</v>
      </c>
      <c r="U248" s="85">
        <f t="shared" si="66"/>
        <v>0</v>
      </c>
      <c r="V248" s="85">
        <f t="shared" si="66"/>
        <v>0</v>
      </c>
      <c r="W248" s="85">
        <f t="shared" si="66"/>
        <v>0</v>
      </c>
      <c r="X248" s="85">
        <f t="shared" si="66"/>
        <v>0</v>
      </c>
      <c r="Y248" s="85">
        <f t="shared" si="66"/>
        <v>0</v>
      </c>
      <c r="Z248" s="85">
        <f t="shared" si="66"/>
        <v>0</v>
      </c>
      <c r="AA248" s="85">
        <f t="shared" si="66"/>
        <v>0</v>
      </c>
      <c r="AB248" s="85">
        <f t="shared" si="66"/>
        <v>0</v>
      </c>
      <c r="AC248" s="85">
        <f t="shared" si="66"/>
        <v>0</v>
      </c>
      <c r="AD248" s="85">
        <f t="shared" si="66"/>
        <v>0</v>
      </c>
      <c r="AE248" s="85">
        <f t="shared" si="66"/>
        <v>0</v>
      </c>
      <c r="AF248" s="85">
        <f t="shared" si="66"/>
        <v>0</v>
      </c>
      <c r="AG248" s="85">
        <f t="shared" si="66"/>
        <v>0</v>
      </c>
      <c r="AH248" s="3"/>
      <c r="AJ248" s="2"/>
    </row>
    <row r="249" spans="4:36" ht="15"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3"/>
      <c r="AJ249" s="2"/>
    </row>
    <row r="250" spans="3:36" ht="15">
      <c r="C250" s="2" t="s">
        <v>58</v>
      </c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J250" s="2"/>
    </row>
    <row r="251" spans="3:36" ht="15">
      <c r="C251" s="2" t="s">
        <v>59</v>
      </c>
      <c r="D251" s="85">
        <f aca="true" t="shared" si="67" ref="D251:AG251">D184</f>
        <v>-10.752</v>
      </c>
      <c r="E251" s="85">
        <f t="shared" si="67"/>
        <v>-10.752</v>
      </c>
      <c r="F251" s="85">
        <f t="shared" si="67"/>
        <v>-10.752</v>
      </c>
      <c r="G251" s="85">
        <f t="shared" si="67"/>
        <v>-10.752</v>
      </c>
      <c r="H251" s="85">
        <f t="shared" si="67"/>
        <v>-10.752</v>
      </c>
      <c r="I251" s="85">
        <f t="shared" si="67"/>
        <v>-10.752</v>
      </c>
      <c r="J251" s="85">
        <f t="shared" si="67"/>
        <v>-10.752</v>
      </c>
      <c r="K251" s="85">
        <f t="shared" si="67"/>
        <v>-10.752</v>
      </c>
      <c r="L251" s="85">
        <f t="shared" si="67"/>
        <v>-10.752</v>
      </c>
      <c r="M251" s="85">
        <f t="shared" si="67"/>
        <v>-10.752</v>
      </c>
      <c r="N251" s="85">
        <f t="shared" si="67"/>
        <v>-10.752</v>
      </c>
      <c r="O251" s="85">
        <f t="shared" si="67"/>
        <v>-10.752</v>
      </c>
      <c r="P251" s="85">
        <f t="shared" si="67"/>
        <v>-10.752</v>
      </c>
      <c r="Q251" s="85">
        <f t="shared" si="67"/>
        <v>-10.752</v>
      </c>
      <c r="R251" s="85">
        <f t="shared" si="67"/>
        <v>-10.752</v>
      </c>
      <c r="S251" s="85">
        <f t="shared" si="67"/>
        <v>0</v>
      </c>
      <c r="T251" s="85">
        <f t="shared" si="67"/>
        <v>0</v>
      </c>
      <c r="U251" s="85">
        <f t="shared" si="67"/>
        <v>0</v>
      </c>
      <c r="V251" s="85">
        <f t="shared" si="67"/>
        <v>0</v>
      </c>
      <c r="W251" s="85">
        <f t="shared" si="67"/>
        <v>0</v>
      </c>
      <c r="X251" s="85">
        <f t="shared" si="67"/>
        <v>0</v>
      </c>
      <c r="Y251" s="85">
        <f t="shared" si="67"/>
        <v>0</v>
      </c>
      <c r="Z251" s="85">
        <f t="shared" si="67"/>
        <v>0</v>
      </c>
      <c r="AA251" s="85">
        <f t="shared" si="67"/>
        <v>0</v>
      </c>
      <c r="AB251" s="85">
        <f t="shared" si="67"/>
        <v>0</v>
      </c>
      <c r="AC251" s="85">
        <f t="shared" si="67"/>
        <v>0</v>
      </c>
      <c r="AD251" s="85">
        <f t="shared" si="67"/>
        <v>0</v>
      </c>
      <c r="AE251" s="85">
        <f t="shared" si="67"/>
        <v>0</v>
      </c>
      <c r="AF251" s="85">
        <f t="shared" si="67"/>
        <v>0</v>
      </c>
      <c r="AG251" s="85">
        <f t="shared" si="67"/>
        <v>0</v>
      </c>
      <c r="AH251" s="3"/>
      <c r="AJ251" s="2"/>
    </row>
    <row r="252" spans="3:36" ht="15">
      <c r="C252" s="2" t="s">
        <v>60</v>
      </c>
      <c r="D252" s="85">
        <f aca="true" t="shared" si="68" ref="D252:AG252">D185</f>
        <v>0</v>
      </c>
      <c r="E252" s="85">
        <f t="shared" si="68"/>
        <v>0</v>
      </c>
      <c r="F252" s="85">
        <f t="shared" si="68"/>
        <v>0</v>
      </c>
      <c r="G252" s="85">
        <f t="shared" si="68"/>
        <v>0</v>
      </c>
      <c r="H252" s="85">
        <f t="shared" si="68"/>
        <v>0</v>
      </c>
      <c r="I252" s="85">
        <f t="shared" si="68"/>
        <v>0</v>
      </c>
      <c r="J252" s="85">
        <f t="shared" si="68"/>
        <v>0</v>
      </c>
      <c r="K252" s="85">
        <f t="shared" si="68"/>
        <v>0</v>
      </c>
      <c r="L252" s="85">
        <f t="shared" si="68"/>
        <v>0</v>
      </c>
      <c r="M252" s="85">
        <f t="shared" si="68"/>
        <v>0</v>
      </c>
      <c r="N252" s="85">
        <f t="shared" si="68"/>
        <v>0</v>
      </c>
      <c r="O252" s="85">
        <f t="shared" si="68"/>
        <v>0</v>
      </c>
      <c r="P252" s="85">
        <f t="shared" si="68"/>
        <v>0</v>
      </c>
      <c r="Q252" s="85">
        <f t="shared" si="68"/>
        <v>0</v>
      </c>
      <c r="R252" s="85">
        <f t="shared" si="68"/>
        <v>0</v>
      </c>
      <c r="S252" s="85">
        <f t="shared" si="68"/>
        <v>0</v>
      </c>
      <c r="T252" s="85">
        <f t="shared" si="68"/>
        <v>0</v>
      </c>
      <c r="U252" s="85">
        <f t="shared" si="68"/>
        <v>0</v>
      </c>
      <c r="V252" s="85">
        <f t="shared" si="68"/>
        <v>0</v>
      </c>
      <c r="W252" s="85">
        <f t="shared" si="68"/>
        <v>0</v>
      </c>
      <c r="X252" s="85">
        <f t="shared" si="68"/>
        <v>0</v>
      </c>
      <c r="Y252" s="85">
        <f t="shared" si="68"/>
        <v>0</v>
      </c>
      <c r="Z252" s="85">
        <f t="shared" si="68"/>
        <v>0</v>
      </c>
      <c r="AA252" s="85">
        <f t="shared" si="68"/>
        <v>0</v>
      </c>
      <c r="AB252" s="85">
        <f t="shared" si="68"/>
        <v>0</v>
      </c>
      <c r="AC252" s="85">
        <f t="shared" si="68"/>
        <v>0</v>
      </c>
      <c r="AD252" s="85">
        <f t="shared" si="68"/>
        <v>0</v>
      </c>
      <c r="AE252" s="85">
        <f t="shared" si="68"/>
        <v>0</v>
      </c>
      <c r="AF252" s="85">
        <f t="shared" si="68"/>
        <v>0</v>
      </c>
      <c r="AG252" s="85">
        <f t="shared" si="68"/>
        <v>0</v>
      </c>
      <c r="AH252" s="3"/>
      <c r="AJ252" s="2"/>
    </row>
    <row r="253" spans="4:36" ht="15"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J253" s="2"/>
    </row>
    <row r="254" spans="3:36" ht="15">
      <c r="C254" s="2" t="s">
        <v>61</v>
      </c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J254" s="2"/>
    </row>
    <row r="255" spans="3:36" ht="15">
      <c r="C255" s="2" t="s">
        <v>59</v>
      </c>
      <c r="D255" s="85">
        <f aca="true" t="shared" si="69" ref="D255:AG255">D187</f>
        <v>6.528</v>
      </c>
      <c r="E255" s="85">
        <f t="shared" si="69"/>
        <v>6.528</v>
      </c>
      <c r="F255" s="85">
        <f t="shared" si="69"/>
        <v>6.528</v>
      </c>
      <c r="G255" s="85">
        <f t="shared" si="69"/>
        <v>6.528</v>
      </c>
      <c r="H255" s="85">
        <f t="shared" si="69"/>
        <v>6.528</v>
      </c>
      <c r="I255" s="85">
        <f t="shared" si="69"/>
        <v>6.528</v>
      </c>
      <c r="J255" s="85">
        <f t="shared" si="69"/>
        <v>6.528</v>
      </c>
      <c r="K255" s="85">
        <f t="shared" si="69"/>
        <v>6.528</v>
      </c>
      <c r="L255" s="85">
        <f t="shared" si="69"/>
        <v>6.528</v>
      </c>
      <c r="M255" s="85">
        <f t="shared" si="69"/>
        <v>6.528</v>
      </c>
      <c r="N255" s="85">
        <f t="shared" si="69"/>
        <v>6.528</v>
      </c>
      <c r="O255" s="85">
        <f t="shared" si="69"/>
        <v>6.528</v>
      </c>
      <c r="P255" s="85">
        <f t="shared" si="69"/>
        <v>6.528</v>
      </c>
      <c r="Q255" s="85">
        <f t="shared" si="69"/>
        <v>6.528</v>
      </c>
      <c r="R255" s="85">
        <f t="shared" si="69"/>
        <v>6.528</v>
      </c>
      <c r="S255" s="85">
        <f t="shared" si="69"/>
        <v>0</v>
      </c>
      <c r="T255" s="85">
        <f t="shared" si="69"/>
        <v>0</v>
      </c>
      <c r="U255" s="85">
        <f t="shared" si="69"/>
        <v>0</v>
      </c>
      <c r="V255" s="85">
        <f t="shared" si="69"/>
        <v>0</v>
      </c>
      <c r="W255" s="85">
        <f t="shared" si="69"/>
        <v>0</v>
      </c>
      <c r="X255" s="85">
        <f t="shared" si="69"/>
        <v>0</v>
      </c>
      <c r="Y255" s="85">
        <f t="shared" si="69"/>
        <v>0</v>
      </c>
      <c r="Z255" s="85">
        <f t="shared" si="69"/>
        <v>0</v>
      </c>
      <c r="AA255" s="85">
        <f t="shared" si="69"/>
        <v>0</v>
      </c>
      <c r="AB255" s="85">
        <f t="shared" si="69"/>
        <v>0</v>
      </c>
      <c r="AC255" s="85">
        <f t="shared" si="69"/>
        <v>0</v>
      </c>
      <c r="AD255" s="85">
        <f t="shared" si="69"/>
        <v>0</v>
      </c>
      <c r="AE255" s="85">
        <f t="shared" si="69"/>
        <v>0</v>
      </c>
      <c r="AF255" s="85">
        <f t="shared" si="69"/>
        <v>0</v>
      </c>
      <c r="AG255" s="85">
        <f t="shared" si="69"/>
        <v>0</v>
      </c>
      <c r="AJ255" s="2"/>
    </row>
    <row r="256" spans="3:36" ht="15">
      <c r="C256" s="2" t="s">
        <v>60</v>
      </c>
      <c r="D256" s="85">
        <f aca="true" t="shared" si="70" ref="D256:AG256">D188</f>
        <v>0</v>
      </c>
      <c r="E256" s="85">
        <f t="shared" si="70"/>
        <v>0</v>
      </c>
      <c r="F256" s="85">
        <f t="shared" si="70"/>
        <v>0</v>
      </c>
      <c r="G256" s="85">
        <f t="shared" si="70"/>
        <v>0</v>
      </c>
      <c r="H256" s="85">
        <f t="shared" si="70"/>
        <v>0</v>
      </c>
      <c r="I256" s="85">
        <f t="shared" si="70"/>
        <v>0</v>
      </c>
      <c r="J256" s="85">
        <f t="shared" si="70"/>
        <v>0</v>
      </c>
      <c r="K256" s="85">
        <f t="shared" si="70"/>
        <v>0</v>
      </c>
      <c r="L256" s="85">
        <f t="shared" si="70"/>
        <v>0</v>
      </c>
      <c r="M256" s="85">
        <f t="shared" si="70"/>
        <v>0</v>
      </c>
      <c r="N256" s="85">
        <f t="shared" si="70"/>
        <v>0</v>
      </c>
      <c r="O256" s="85">
        <f t="shared" si="70"/>
        <v>0</v>
      </c>
      <c r="P256" s="85">
        <f t="shared" si="70"/>
        <v>0</v>
      </c>
      <c r="Q256" s="85">
        <f t="shared" si="70"/>
        <v>0</v>
      </c>
      <c r="R256" s="85">
        <f t="shared" si="70"/>
        <v>0</v>
      </c>
      <c r="S256" s="85">
        <f t="shared" si="70"/>
        <v>0</v>
      </c>
      <c r="T256" s="85">
        <f t="shared" si="70"/>
        <v>0</v>
      </c>
      <c r="U256" s="85">
        <f t="shared" si="70"/>
        <v>0</v>
      </c>
      <c r="V256" s="85">
        <f t="shared" si="70"/>
        <v>0</v>
      </c>
      <c r="W256" s="85">
        <f t="shared" si="70"/>
        <v>0</v>
      </c>
      <c r="X256" s="85">
        <f t="shared" si="70"/>
        <v>0</v>
      </c>
      <c r="Y256" s="85">
        <f t="shared" si="70"/>
        <v>0</v>
      </c>
      <c r="Z256" s="85">
        <f t="shared" si="70"/>
        <v>0</v>
      </c>
      <c r="AA256" s="85">
        <f t="shared" si="70"/>
        <v>0</v>
      </c>
      <c r="AB256" s="85">
        <f t="shared" si="70"/>
        <v>0</v>
      </c>
      <c r="AC256" s="85">
        <f t="shared" si="70"/>
        <v>0</v>
      </c>
      <c r="AD256" s="85">
        <f t="shared" si="70"/>
        <v>0</v>
      </c>
      <c r="AE256" s="85">
        <f t="shared" si="70"/>
        <v>0</v>
      </c>
      <c r="AF256" s="85">
        <f t="shared" si="70"/>
        <v>0</v>
      </c>
      <c r="AG256" s="85">
        <f t="shared" si="70"/>
        <v>0</v>
      </c>
      <c r="AJ256" s="2"/>
    </row>
    <row r="257" spans="3:36" ht="15">
      <c r="C257" s="2" t="s">
        <v>100</v>
      </c>
      <c r="AH257" s="3"/>
      <c r="AJ257" s="2"/>
    </row>
    <row r="258" spans="34:36" ht="15">
      <c r="AH258" s="3"/>
      <c r="AJ258" s="2"/>
    </row>
    <row r="259" spans="3:36" ht="15">
      <c r="C259" s="2" t="s">
        <v>101</v>
      </c>
      <c r="D259" s="1">
        <f>IF(D251&lt;0,-1*D251*D18,0)+IF(D252&lt;0,-1*D252*D19,0)</f>
        <v>146.2457472</v>
      </c>
      <c r="E259" s="1">
        <f aca="true" t="shared" si="71" ref="E259:AG259">IF(E251&lt;0,-1*E251*E18,0)+IF(E252&lt;0,-1*E252*E19,0)</f>
        <v>148.252270208</v>
      </c>
      <c r="F259" s="1">
        <f t="shared" si="71"/>
        <v>159.28621302128641</v>
      </c>
      <c r="G259" s="1">
        <f t="shared" si="71"/>
        <v>167.36958355782133</v>
      </c>
      <c r="H259" s="1">
        <f t="shared" si="71"/>
        <v>173.45066307868956</v>
      </c>
      <c r="I259" s="1">
        <f t="shared" si="71"/>
        <v>200.30366416449354</v>
      </c>
      <c r="J259" s="1">
        <f t="shared" si="71"/>
        <v>206.43896158501934</v>
      </c>
      <c r="K259" s="1">
        <f t="shared" si="71"/>
        <v>212.76808213804847</v>
      </c>
      <c r="L259" s="1">
        <f t="shared" si="71"/>
        <v>219.4358565870494</v>
      </c>
      <c r="M259" s="1">
        <f t="shared" si="71"/>
        <v>225.90775394664675</v>
      </c>
      <c r="N259" s="1">
        <f t="shared" si="71"/>
        <v>305.5866596015092</v>
      </c>
      <c r="O259" s="1">
        <f t="shared" si="71"/>
        <v>315.78298300457726</v>
      </c>
      <c r="P259" s="1">
        <f t="shared" si="71"/>
        <v>324.3807993917809</v>
      </c>
      <c r="Q259" s="1">
        <f t="shared" si="71"/>
        <v>333.74029867297423</v>
      </c>
      <c r="R259" s="1">
        <f t="shared" si="71"/>
        <v>343.76290576336027</v>
      </c>
      <c r="S259" s="1">
        <f t="shared" si="71"/>
        <v>0</v>
      </c>
      <c r="T259" s="1">
        <f t="shared" si="71"/>
        <v>0</v>
      </c>
      <c r="U259" s="1">
        <f t="shared" si="71"/>
        <v>0</v>
      </c>
      <c r="V259" s="1">
        <f t="shared" si="71"/>
        <v>0</v>
      </c>
      <c r="W259" s="1">
        <f t="shared" si="71"/>
        <v>0</v>
      </c>
      <c r="X259" s="1">
        <f t="shared" si="71"/>
        <v>0</v>
      </c>
      <c r="Y259" s="1">
        <f t="shared" si="71"/>
        <v>0</v>
      </c>
      <c r="Z259" s="1">
        <f t="shared" si="71"/>
        <v>0</v>
      </c>
      <c r="AA259" s="1">
        <f t="shared" si="71"/>
        <v>0</v>
      </c>
      <c r="AB259" s="1">
        <f t="shared" si="71"/>
        <v>0</v>
      </c>
      <c r="AC259" s="1">
        <f t="shared" si="71"/>
        <v>0</v>
      </c>
      <c r="AD259" s="1">
        <f t="shared" si="71"/>
        <v>0</v>
      </c>
      <c r="AE259" s="1">
        <f t="shared" si="71"/>
        <v>0</v>
      </c>
      <c r="AF259" s="1">
        <f t="shared" si="71"/>
        <v>0</v>
      </c>
      <c r="AG259" s="1">
        <f t="shared" si="71"/>
        <v>0</v>
      </c>
      <c r="AH259" s="3">
        <f>SUM(D259:AG259)</f>
        <v>3482.7124419212564</v>
      </c>
      <c r="AI259" s="1">
        <f>NPV($D$12,E259:AG259)+D259</f>
        <v>2247.127032414778</v>
      </c>
      <c r="AJ259" s="2"/>
    </row>
    <row r="260" spans="34:36" ht="15">
      <c r="AH260" s="3"/>
      <c r="AJ260" s="2"/>
    </row>
    <row r="261" spans="3:36" ht="15">
      <c r="C261" s="2" t="s">
        <v>102</v>
      </c>
      <c r="D261" s="1">
        <f>IF(D$187&lt;0,-1*D$187*D$22,0)+IF(D$188&lt;0,-1*D$188*D$23,0)</f>
        <v>0</v>
      </c>
      <c r="E261" s="1">
        <f aca="true" t="shared" si="72" ref="E261:AG261">IF(E$187&lt;0,-1*E$187*E$22,0)+IF(E$188&lt;0,-1*E$188*E$23,0)</f>
        <v>0</v>
      </c>
      <c r="F261" s="1">
        <f t="shared" si="72"/>
        <v>0</v>
      </c>
      <c r="G261" s="1">
        <f t="shared" si="72"/>
        <v>0</v>
      </c>
      <c r="H261" s="1">
        <f t="shared" si="72"/>
        <v>0</v>
      </c>
      <c r="I261" s="1">
        <f t="shared" si="72"/>
        <v>0</v>
      </c>
      <c r="J261" s="1">
        <f t="shared" si="72"/>
        <v>0</v>
      </c>
      <c r="K261" s="1">
        <f t="shared" si="72"/>
        <v>0</v>
      </c>
      <c r="L261" s="1">
        <f t="shared" si="72"/>
        <v>0</v>
      </c>
      <c r="M261" s="1">
        <f t="shared" si="72"/>
        <v>0</v>
      </c>
      <c r="N261" s="1">
        <f t="shared" si="72"/>
        <v>0</v>
      </c>
      <c r="O261" s="1">
        <f t="shared" si="72"/>
        <v>0</v>
      </c>
      <c r="P261" s="1">
        <f t="shared" si="72"/>
        <v>0</v>
      </c>
      <c r="Q261" s="1">
        <f t="shared" si="72"/>
        <v>0</v>
      </c>
      <c r="R261" s="1">
        <f t="shared" si="72"/>
        <v>0</v>
      </c>
      <c r="S261" s="1">
        <f t="shared" si="72"/>
        <v>0</v>
      </c>
      <c r="T261" s="1">
        <f t="shared" si="72"/>
        <v>0</v>
      </c>
      <c r="U261" s="1">
        <f t="shared" si="72"/>
        <v>0</v>
      </c>
      <c r="V261" s="1">
        <f t="shared" si="72"/>
        <v>0</v>
      </c>
      <c r="W261" s="1">
        <f t="shared" si="72"/>
        <v>0</v>
      </c>
      <c r="X261" s="1">
        <f t="shared" si="72"/>
        <v>0</v>
      </c>
      <c r="Y261" s="1">
        <f t="shared" si="72"/>
        <v>0</v>
      </c>
      <c r="Z261" s="1">
        <f t="shared" si="72"/>
        <v>0</v>
      </c>
      <c r="AA261" s="1">
        <f t="shared" si="72"/>
        <v>0</v>
      </c>
      <c r="AB261" s="1">
        <f t="shared" si="72"/>
        <v>0</v>
      </c>
      <c r="AC261" s="1">
        <f t="shared" si="72"/>
        <v>0</v>
      </c>
      <c r="AD261" s="1">
        <f t="shared" si="72"/>
        <v>0</v>
      </c>
      <c r="AE261" s="1">
        <f t="shared" si="72"/>
        <v>0</v>
      </c>
      <c r="AF261" s="1">
        <f t="shared" si="72"/>
        <v>0</v>
      </c>
      <c r="AG261" s="1">
        <f t="shared" si="72"/>
        <v>0</v>
      </c>
      <c r="AH261" s="3">
        <f>SUM(D261:AG261)</f>
        <v>0</v>
      </c>
      <c r="AI261" s="1">
        <f>NPV($D$12,E261:AG261)+D261</f>
        <v>0</v>
      </c>
      <c r="AJ261" s="2"/>
    </row>
    <row r="262" spans="34:36" ht="15">
      <c r="AH262" s="3"/>
      <c r="AJ262" s="2"/>
    </row>
    <row r="263" spans="3:36" ht="15">
      <c r="C263" s="2" t="s">
        <v>103</v>
      </c>
      <c r="AH263" s="3"/>
      <c r="AJ263" s="2"/>
    </row>
    <row r="264" spans="3:36" ht="15">
      <c r="C264" s="2" t="s">
        <v>104</v>
      </c>
      <c r="D264" s="1">
        <f aca="true" t="shared" si="73" ref="D264:AG264">D54*D248</f>
        <v>600</v>
      </c>
      <c r="E264" s="1">
        <f t="shared" si="73"/>
        <v>0</v>
      </c>
      <c r="F264" s="1">
        <f t="shared" si="73"/>
        <v>0</v>
      </c>
      <c r="G264" s="1">
        <f t="shared" si="73"/>
        <v>0</v>
      </c>
      <c r="H264" s="1">
        <f t="shared" si="73"/>
        <v>0</v>
      </c>
      <c r="I264" s="1">
        <f t="shared" si="73"/>
        <v>0</v>
      </c>
      <c r="J264" s="1">
        <f t="shared" si="73"/>
        <v>0</v>
      </c>
      <c r="K264" s="1">
        <f t="shared" si="73"/>
        <v>0</v>
      </c>
      <c r="L264" s="1">
        <f t="shared" si="73"/>
        <v>0</v>
      </c>
      <c r="M264" s="1">
        <f t="shared" si="73"/>
        <v>0</v>
      </c>
      <c r="N264" s="1">
        <f t="shared" si="73"/>
        <v>0</v>
      </c>
      <c r="O264" s="1">
        <f t="shared" si="73"/>
        <v>0</v>
      </c>
      <c r="P264" s="1">
        <f t="shared" si="73"/>
        <v>0</v>
      </c>
      <c r="Q264" s="1">
        <f t="shared" si="73"/>
        <v>0</v>
      </c>
      <c r="R264" s="1">
        <f t="shared" si="73"/>
        <v>0</v>
      </c>
      <c r="S264" s="1">
        <f t="shared" si="73"/>
        <v>0</v>
      </c>
      <c r="T264" s="1">
        <f t="shared" si="73"/>
        <v>0</v>
      </c>
      <c r="U264" s="1">
        <f t="shared" si="73"/>
        <v>0</v>
      </c>
      <c r="V264" s="1">
        <f t="shared" si="73"/>
        <v>0</v>
      </c>
      <c r="W264" s="1">
        <f t="shared" si="73"/>
        <v>0</v>
      </c>
      <c r="X264" s="1">
        <f t="shared" si="73"/>
        <v>0</v>
      </c>
      <c r="Y264" s="1">
        <f t="shared" si="73"/>
        <v>0</v>
      </c>
      <c r="Z264" s="1">
        <f t="shared" si="73"/>
        <v>0</v>
      </c>
      <c r="AA264" s="1">
        <f t="shared" si="73"/>
        <v>0</v>
      </c>
      <c r="AB264" s="1">
        <f t="shared" si="73"/>
        <v>0</v>
      </c>
      <c r="AC264" s="1">
        <f t="shared" si="73"/>
        <v>0</v>
      </c>
      <c r="AD264" s="1">
        <f t="shared" si="73"/>
        <v>0</v>
      </c>
      <c r="AE264" s="1">
        <f t="shared" si="73"/>
        <v>0</v>
      </c>
      <c r="AF264" s="1">
        <f t="shared" si="73"/>
        <v>0</v>
      </c>
      <c r="AG264" s="1">
        <f t="shared" si="73"/>
        <v>0</v>
      </c>
      <c r="AH264" s="3">
        <f>SUM(D264:AG264)</f>
        <v>600</v>
      </c>
      <c r="AI264" s="1">
        <f>NPV($D$12,E264:AG264)+D264</f>
        <v>600</v>
      </c>
      <c r="AJ264" s="2"/>
    </row>
    <row r="265" spans="3:36" ht="15">
      <c r="C265" s="2" t="s">
        <v>105</v>
      </c>
      <c r="D265" s="1">
        <f aca="true" t="shared" si="74" ref="D265:AG265">IF($D$378=1,-D53,0)</f>
        <v>0</v>
      </c>
      <c r="E265" s="1">
        <f t="shared" si="74"/>
        <v>0</v>
      </c>
      <c r="F265" s="1">
        <f t="shared" si="74"/>
        <v>0</v>
      </c>
      <c r="G265" s="1">
        <f t="shared" si="74"/>
        <v>0</v>
      </c>
      <c r="H265" s="1">
        <f t="shared" si="74"/>
        <v>0</v>
      </c>
      <c r="I265" s="1">
        <f t="shared" si="74"/>
        <v>0</v>
      </c>
      <c r="J265" s="1">
        <f t="shared" si="74"/>
        <v>0</v>
      </c>
      <c r="K265" s="1">
        <f t="shared" si="74"/>
        <v>0</v>
      </c>
      <c r="L265" s="1">
        <f t="shared" si="74"/>
        <v>0</v>
      </c>
      <c r="M265" s="1">
        <f t="shared" si="74"/>
        <v>0</v>
      </c>
      <c r="N265" s="1">
        <f t="shared" si="74"/>
        <v>0</v>
      </c>
      <c r="O265" s="1">
        <f t="shared" si="74"/>
        <v>0</v>
      </c>
      <c r="P265" s="1">
        <f t="shared" si="74"/>
        <v>0</v>
      </c>
      <c r="Q265" s="1">
        <f t="shared" si="74"/>
        <v>0</v>
      </c>
      <c r="R265" s="1">
        <f t="shared" si="74"/>
        <v>0</v>
      </c>
      <c r="S265" s="1">
        <f t="shared" si="74"/>
        <v>0</v>
      </c>
      <c r="T265" s="1">
        <f t="shared" si="74"/>
        <v>0</v>
      </c>
      <c r="U265" s="1">
        <f t="shared" si="74"/>
        <v>0</v>
      </c>
      <c r="V265" s="1">
        <f t="shared" si="74"/>
        <v>0</v>
      </c>
      <c r="W265" s="1">
        <f t="shared" si="74"/>
        <v>0</v>
      </c>
      <c r="X265" s="1">
        <f t="shared" si="74"/>
        <v>0</v>
      </c>
      <c r="Y265" s="1">
        <f t="shared" si="74"/>
        <v>0</v>
      </c>
      <c r="Z265" s="1">
        <f t="shared" si="74"/>
        <v>0</v>
      </c>
      <c r="AA265" s="1">
        <f t="shared" si="74"/>
        <v>0</v>
      </c>
      <c r="AB265" s="1">
        <f t="shared" si="74"/>
        <v>0</v>
      </c>
      <c r="AC265" s="1">
        <f t="shared" si="74"/>
        <v>0</v>
      </c>
      <c r="AD265" s="1">
        <f t="shared" si="74"/>
        <v>0</v>
      </c>
      <c r="AE265" s="1">
        <f t="shared" si="74"/>
        <v>0</v>
      </c>
      <c r="AF265" s="1">
        <f t="shared" si="74"/>
        <v>0</v>
      </c>
      <c r="AG265" s="1">
        <f t="shared" si="74"/>
        <v>0</v>
      </c>
      <c r="AH265" s="3">
        <f>SUM(D265:AG265)</f>
        <v>0</v>
      </c>
      <c r="AI265" s="1">
        <f>NPV($D$12,E265:AG265)+D265</f>
        <v>0</v>
      </c>
      <c r="AJ265" s="2"/>
    </row>
    <row r="266" spans="3:36" ht="15">
      <c r="C266" s="2" t="s">
        <v>106</v>
      </c>
      <c r="D266" s="1">
        <f aca="true" t="shared" si="75" ref="D266:AG266">D264+D265</f>
        <v>600</v>
      </c>
      <c r="E266" s="1">
        <f t="shared" si="75"/>
        <v>0</v>
      </c>
      <c r="F266" s="1">
        <f t="shared" si="75"/>
        <v>0</v>
      </c>
      <c r="G266" s="1">
        <f t="shared" si="75"/>
        <v>0</v>
      </c>
      <c r="H266" s="1">
        <f t="shared" si="75"/>
        <v>0</v>
      </c>
      <c r="I266" s="1">
        <f t="shared" si="75"/>
        <v>0</v>
      </c>
      <c r="J266" s="1">
        <f t="shared" si="75"/>
        <v>0</v>
      </c>
      <c r="K266" s="1">
        <f t="shared" si="75"/>
        <v>0</v>
      </c>
      <c r="L266" s="1">
        <f t="shared" si="75"/>
        <v>0</v>
      </c>
      <c r="M266" s="1">
        <f t="shared" si="75"/>
        <v>0</v>
      </c>
      <c r="N266" s="1">
        <f t="shared" si="75"/>
        <v>0</v>
      </c>
      <c r="O266" s="1">
        <f t="shared" si="75"/>
        <v>0</v>
      </c>
      <c r="P266" s="1">
        <f t="shared" si="75"/>
        <v>0</v>
      </c>
      <c r="Q266" s="1">
        <f t="shared" si="75"/>
        <v>0</v>
      </c>
      <c r="R266" s="1">
        <f t="shared" si="75"/>
        <v>0</v>
      </c>
      <c r="S266" s="1">
        <f t="shared" si="75"/>
        <v>0</v>
      </c>
      <c r="T266" s="1">
        <f t="shared" si="75"/>
        <v>0</v>
      </c>
      <c r="U266" s="1">
        <f t="shared" si="75"/>
        <v>0</v>
      </c>
      <c r="V266" s="1">
        <f t="shared" si="75"/>
        <v>0</v>
      </c>
      <c r="W266" s="1">
        <f t="shared" si="75"/>
        <v>0</v>
      </c>
      <c r="X266" s="1">
        <f t="shared" si="75"/>
        <v>0</v>
      </c>
      <c r="Y266" s="1">
        <f t="shared" si="75"/>
        <v>0</v>
      </c>
      <c r="Z266" s="1">
        <f t="shared" si="75"/>
        <v>0</v>
      </c>
      <c r="AA266" s="1">
        <f t="shared" si="75"/>
        <v>0</v>
      </c>
      <c r="AB266" s="1">
        <f t="shared" si="75"/>
        <v>0</v>
      </c>
      <c r="AC266" s="1">
        <f t="shared" si="75"/>
        <v>0</v>
      </c>
      <c r="AD266" s="1">
        <f t="shared" si="75"/>
        <v>0</v>
      </c>
      <c r="AE266" s="1">
        <f t="shared" si="75"/>
        <v>0</v>
      </c>
      <c r="AF266" s="1">
        <f t="shared" si="75"/>
        <v>0</v>
      </c>
      <c r="AG266" s="1">
        <f t="shared" si="75"/>
        <v>0</v>
      </c>
      <c r="AH266" s="3">
        <f>SUM(D266:AG266)</f>
        <v>600</v>
      </c>
      <c r="AI266" s="1">
        <f>NPV($D$12,E266:AG266)+D266</f>
        <v>600</v>
      </c>
      <c r="AJ266" s="2"/>
    </row>
    <row r="267" spans="34:36" ht="15">
      <c r="AH267" s="3"/>
      <c r="AJ267" s="2"/>
    </row>
    <row r="268" spans="3:36" ht="15">
      <c r="C268" s="1" t="s">
        <v>226</v>
      </c>
      <c r="D268" s="1">
        <f>+D42*$D$39</f>
        <v>0</v>
      </c>
      <c r="I268" s="1">
        <f aca="true" t="shared" si="76" ref="I268:AG268">+I42*$D$39</f>
        <v>0</v>
      </c>
      <c r="J268" s="1">
        <f t="shared" si="76"/>
        <v>0</v>
      </c>
      <c r="K268" s="1">
        <f t="shared" si="76"/>
        <v>0</v>
      </c>
      <c r="L268" s="1">
        <f t="shared" si="76"/>
        <v>0</v>
      </c>
      <c r="M268" s="1">
        <f t="shared" si="76"/>
        <v>0</v>
      </c>
      <c r="N268" s="1">
        <f t="shared" si="76"/>
        <v>0</v>
      </c>
      <c r="O268" s="1">
        <f t="shared" si="76"/>
        <v>0</v>
      </c>
      <c r="P268" s="1">
        <f t="shared" si="76"/>
        <v>0</v>
      </c>
      <c r="Q268" s="1">
        <f t="shared" si="76"/>
        <v>0</v>
      </c>
      <c r="R268" s="1">
        <f t="shared" si="76"/>
        <v>0</v>
      </c>
      <c r="S268" s="1">
        <f t="shared" si="76"/>
        <v>0</v>
      </c>
      <c r="T268" s="1">
        <f t="shared" si="76"/>
        <v>0</v>
      </c>
      <c r="U268" s="1">
        <f t="shared" si="76"/>
        <v>0</v>
      </c>
      <c r="V268" s="1">
        <f t="shared" si="76"/>
        <v>0</v>
      </c>
      <c r="W268" s="1">
        <f t="shared" si="76"/>
        <v>0</v>
      </c>
      <c r="X268" s="1">
        <f t="shared" si="76"/>
        <v>0</v>
      </c>
      <c r="Y268" s="1">
        <f t="shared" si="76"/>
        <v>0</v>
      </c>
      <c r="Z268" s="1">
        <f t="shared" si="76"/>
        <v>0</v>
      </c>
      <c r="AA268" s="1">
        <f t="shared" si="76"/>
        <v>0</v>
      </c>
      <c r="AB268" s="1">
        <f t="shared" si="76"/>
        <v>0</v>
      </c>
      <c r="AC268" s="1">
        <f t="shared" si="76"/>
        <v>0</v>
      </c>
      <c r="AD268" s="1">
        <f t="shared" si="76"/>
        <v>0</v>
      </c>
      <c r="AE268" s="1">
        <f t="shared" si="76"/>
        <v>0</v>
      </c>
      <c r="AF268" s="1">
        <f t="shared" si="76"/>
        <v>0</v>
      </c>
      <c r="AG268" s="1">
        <f t="shared" si="76"/>
        <v>0</v>
      </c>
      <c r="AH268" s="3">
        <f>SUM(D268:AG268)</f>
        <v>0</v>
      </c>
      <c r="AI268" s="1">
        <f>NPV($D$12,E268:AG268)+D268</f>
        <v>0</v>
      </c>
      <c r="AJ268" s="2"/>
    </row>
    <row r="269" spans="3:36" ht="1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9"/>
      <c r="AJ269" s="2"/>
    </row>
    <row r="270" spans="3:36" ht="15">
      <c r="C270" s="1" t="s">
        <v>227</v>
      </c>
      <c r="D270" s="1">
        <f>D259+D261+D266+D268</f>
        <v>746.2457472</v>
      </c>
      <c r="E270" s="1">
        <f aca="true" t="shared" si="77" ref="E270:AG270">E259+E261+E266+E268</f>
        <v>148.252270208</v>
      </c>
      <c r="F270" s="1">
        <f t="shared" si="77"/>
        <v>159.28621302128641</v>
      </c>
      <c r="G270" s="1">
        <f t="shared" si="77"/>
        <v>167.36958355782133</v>
      </c>
      <c r="H270" s="1">
        <f t="shared" si="77"/>
        <v>173.45066307868956</v>
      </c>
      <c r="I270" s="1">
        <f t="shared" si="77"/>
        <v>200.30366416449354</v>
      </c>
      <c r="J270" s="1">
        <f t="shared" si="77"/>
        <v>206.43896158501934</v>
      </c>
      <c r="K270" s="1">
        <f t="shared" si="77"/>
        <v>212.76808213804847</v>
      </c>
      <c r="L270" s="1">
        <f t="shared" si="77"/>
        <v>219.4358565870494</v>
      </c>
      <c r="M270" s="1">
        <f t="shared" si="77"/>
        <v>225.90775394664675</v>
      </c>
      <c r="N270" s="1">
        <f t="shared" si="77"/>
        <v>305.5866596015092</v>
      </c>
      <c r="O270" s="1">
        <f t="shared" si="77"/>
        <v>315.78298300457726</v>
      </c>
      <c r="P270" s="1">
        <f t="shared" si="77"/>
        <v>324.3807993917809</v>
      </c>
      <c r="Q270" s="1">
        <f t="shared" si="77"/>
        <v>333.74029867297423</v>
      </c>
      <c r="R270" s="1">
        <f t="shared" si="77"/>
        <v>343.76290576336027</v>
      </c>
      <c r="S270" s="1">
        <f t="shared" si="77"/>
        <v>0</v>
      </c>
      <c r="T270" s="1">
        <f t="shared" si="77"/>
        <v>0</v>
      </c>
      <c r="U270" s="1">
        <f t="shared" si="77"/>
        <v>0</v>
      </c>
      <c r="V270" s="1">
        <f t="shared" si="77"/>
        <v>0</v>
      </c>
      <c r="W270" s="1">
        <f t="shared" si="77"/>
        <v>0</v>
      </c>
      <c r="X270" s="1">
        <f t="shared" si="77"/>
        <v>0</v>
      </c>
      <c r="Y270" s="1">
        <f t="shared" si="77"/>
        <v>0</v>
      </c>
      <c r="Z270" s="1">
        <f t="shared" si="77"/>
        <v>0</v>
      </c>
      <c r="AA270" s="1">
        <f t="shared" si="77"/>
        <v>0</v>
      </c>
      <c r="AB270" s="1">
        <f t="shared" si="77"/>
        <v>0</v>
      </c>
      <c r="AC270" s="1">
        <f t="shared" si="77"/>
        <v>0</v>
      </c>
      <c r="AD270" s="1">
        <f t="shared" si="77"/>
        <v>0</v>
      </c>
      <c r="AE270" s="1">
        <f t="shared" si="77"/>
        <v>0</v>
      </c>
      <c r="AF270" s="1">
        <f t="shared" si="77"/>
        <v>0</v>
      </c>
      <c r="AG270" s="1">
        <f t="shared" si="77"/>
        <v>0</v>
      </c>
      <c r="AH270" s="3">
        <f>SUM(D270:AG270)</f>
        <v>4082.7124419212564</v>
      </c>
      <c r="AI270" s="1">
        <f>NPV($D$12,E270:AG270)+D270</f>
        <v>2847.127032414778</v>
      </c>
      <c r="AJ270" s="2"/>
    </row>
    <row r="271" spans="3:36" ht="1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9"/>
      <c r="AJ271" s="2"/>
    </row>
    <row r="272" spans="3:36" ht="15">
      <c r="C272" s="2" t="s">
        <v>107</v>
      </c>
      <c r="AH272" s="3"/>
      <c r="AJ272" s="2"/>
    </row>
    <row r="273" spans="34:36" ht="15">
      <c r="AH273" s="3"/>
      <c r="AJ273" s="2"/>
    </row>
    <row r="274" spans="3:36" ht="15">
      <c r="C274" s="1" t="s">
        <v>228</v>
      </c>
      <c r="AH274" s="3"/>
      <c r="AJ274" s="2"/>
    </row>
    <row r="275" spans="3:36" ht="15">
      <c r="C275" s="2" t="s">
        <v>69</v>
      </c>
      <c r="D275" s="1">
        <f>D42*$D$29</f>
        <v>830</v>
      </c>
      <c r="E275" s="1">
        <f aca="true" t="shared" si="78" ref="E275:AG275">E42*$D$29</f>
        <v>0</v>
      </c>
      <c r="F275" s="1">
        <f t="shared" si="78"/>
        <v>0</v>
      </c>
      <c r="G275" s="1">
        <f t="shared" si="78"/>
        <v>0</v>
      </c>
      <c r="H275" s="1">
        <f t="shared" si="78"/>
        <v>0</v>
      </c>
      <c r="I275" s="1">
        <f t="shared" si="78"/>
        <v>0</v>
      </c>
      <c r="J275" s="1">
        <f t="shared" si="78"/>
        <v>0</v>
      </c>
      <c r="K275" s="1">
        <f t="shared" si="78"/>
        <v>0</v>
      </c>
      <c r="L275" s="1">
        <f t="shared" si="78"/>
        <v>0</v>
      </c>
      <c r="M275" s="1">
        <f t="shared" si="78"/>
        <v>0</v>
      </c>
      <c r="N275" s="1">
        <f t="shared" si="78"/>
        <v>0</v>
      </c>
      <c r="O275" s="1">
        <f t="shared" si="78"/>
        <v>0</v>
      </c>
      <c r="P275" s="1">
        <f t="shared" si="78"/>
        <v>0</v>
      </c>
      <c r="Q275" s="1">
        <f t="shared" si="78"/>
        <v>0</v>
      </c>
      <c r="R275" s="1">
        <f t="shared" si="78"/>
        <v>0</v>
      </c>
      <c r="S275" s="1">
        <f t="shared" si="78"/>
        <v>0</v>
      </c>
      <c r="T275" s="1">
        <f t="shared" si="78"/>
        <v>0</v>
      </c>
      <c r="U275" s="1">
        <f t="shared" si="78"/>
        <v>0</v>
      </c>
      <c r="V275" s="1">
        <f t="shared" si="78"/>
        <v>0</v>
      </c>
      <c r="W275" s="1">
        <f t="shared" si="78"/>
        <v>0</v>
      </c>
      <c r="X275" s="1">
        <f t="shared" si="78"/>
        <v>0</v>
      </c>
      <c r="Y275" s="1">
        <f t="shared" si="78"/>
        <v>0</v>
      </c>
      <c r="Z275" s="1">
        <f t="shared" si="78"/>
        <v>0</v>
      </c>
      <c r="AA275" s="1">
        <f t="shared" si="78"/>
        <v>0</v>
      </c>
      <c r="AB275" s="1">
        <f t="shared" si="78"/>
        <v>0</v>
      </c>
      <c r="AC275" s="1">
        <f t="shared" si="78"/>
        <v>0</v>
      </c>
      <c r="AD275" s="1">
        <f t="shared" si="78"/>
        <v>0</v>
      </c>
      <c r="AE275" s="1">
        <f t="shared" si="78"/>
        <v>0</v>
      </c>
      <c r="AF275" s="1">
        <f t="shared" si="78"/>
        <v>0</v>
      </c>
      <c r="AG275" s="1">
        <f t="shared" si="78"/>
        <v>0</v>
      </c>
      <c r="AH275" s="3">
        <f>SUM(D275:AG275)</f>
        <v>830</v>
      </c>
      <c r="AI275" s="1">
        <f>NPV($D$12,E275:AG275)+D275</f>
        <v>830</v>
      </c>
      <c r="AJ275" s="2"/>
    </row>
    <row r="276" spans="3:36" ht="15">
      <c r="C276" s="2" t="s">
        <v>70</v>
      </c>
      <c r="D276" s="1">
        <f>D43*$D$30</f>
        <v>0</v>
      </c>
      <c r="E276" s="1">
        <f aca="true" t="shared" si="79" ref="E276:AG276">E43*$D$30</f>
        <v>0</v>
      </c>
      <c r="F276" s="1">
        <f t="shared" si="79"/>
        <v>0</v>
      </c>
      <c r="G276" s="1">
        <f t="shared" si="79"/>
        <v>0</v>
      </c>
      <c r="H276" s="1">
        <f t="shared" si="79"/>
        <v>0</v>
      </c>
      <c r="I276" s="1">
        <f t="shared" si="79"/>
        <v>0</v>
      </c>
      <c r="J276" s="1">
        <f t="shared" si="79"/>
        <v>0</v>
      </c>
      <c r="K276" s="1">
        <f t="shared" si="79"/>
        <v>0</v>
      </c>
      <c r="L276" s="1">
        <f t="shared" si="79"/>
        <v>0</v>
      </c>
      <c r="M276" s="1">
        <f t="shared" si="79"/>
        <v>0</v>
      </c>
      <c r="N276" s="1">
        <f t="shared" si="79"/>
        <v>0</v>
      </c>
      <c r="O276" s="1">
        <f t="shared" si="79"/>
        <v>0</v>
      </c>
      <c r="P276" s="1">
        <f t="shared" si="79"/>
        <v>0</v>
      </c>
      <c r="Q276" s="1">
        <f t="shared" si="79"/>
        <v>0</v>
      </c>
      <c r="R276" s="1">
        <f t="shared" si="79"/>
        <v>0</v>
      </c>
      <c r="S276" s="1">
        <f t="shared" si="79"/>
        <v>0</v>
      </c>
      <c r="T276" s="1">
        <f t="shared" si="79"/>
        <v>0</v>
      </c>
      <c r="U276" s="1">
        <f t="shared" si="79"/>
        <v>0</v>
      </c>
      <c r="V276" s="1">
        <f t="shared" si="79"/>
        <v>0</v>
      </c>
      <c r="W276" s="1">
        <f t="shared" si="79"/>
        <v>0</v>
      </c>
      <c r="X276" s="1">
        <f t="shared" si="79"/>
        <v>0</v>
      </c>
      <c r="Y276" s="1">
        <f t="shared" si="79"/>
        <v>0</v>
      </c>
      <c r="Z276" s="1">
        <f t="shared" si="79"/>
        <v>0</v>
      </c>
      <c r="AA276" s="1">
        <f t="shared" si="79"/>
        <v>0</v>
      </c>
      <c r="AB276" s="1">
        <f t="shared" si="79"/>
        <v>0</v>
      </c>
      <c r="AC276" s="1">
        <f t="shared" si="79"/>
        <v>0</v>
      </c>
      <c r="AD276" s="1">
        <f t="shared" si="79"/>
        <v>0</v>
      </c>
      <c r="AE276" s="1">
        <f t="shared" si="79"/>
        <v>0</v>
      </c>
      <c r="AF276" s="1">
        <f t="shared" si="79"/>
        <v>0</v>
      </c>
      <c r="AG276" s="1">
        <f t="shared" si="79"/>
        <v>0</v>
      </c>
      <c r="AH276" s="3">
        <f>SUM(D276:AG276)</f>
        <v>0</v>
      </c>
      <c r="AI276" s="1">
        <f>NPV($D$12,E276:AG276)+D276</f>
        <v>0</v>
      </c>
      <c r="AJ276" s="2"/>
    </row>
    <row r="277" spans="3:36" ht="15">
      <c r="C277" s="2" t="s">
        <v>81</v>
      </c>
      <c r="D277" s="1">
        <f aca="true" t="shared" si="80" ref="D277:AG277">SUM(D275:D276)</f>
        <v>830</v>
      </c>
      <c r="E277" s="1">
        <f t="shared" si="80"/>
        <v>0</v>
      </c>
      <c r="F277" s="1">
        <f t="shared" si="80"/>
        <v>0</v>
      </c>
      <c r="G277" s="1">
        <f t="shared" si="80"/>
        <v>0</v>
      </c>
      <c r="H277" s="1">
        <f t="shared" si="80"/>
        <v>0</v>
      </c>
      <c r="I277" s="1">
        <f t="shared" si="80"/>
        <v>0</v>
      </c>
      <c r="J277" s="1">
        <f t="shared" si="80"/>
        <v>0</v>
      </c>
      <c r="K277" s="1">
        <f t="shared" si="80"/>
        <v>0</v>
      </c>
      <c r="L277" s="1">
        <f t="shared" si="80"/>
        <v>0</v>
      </c>
      <c r="M277" s="1">
        <f t="shared" si="80"/>
        <v>0</v>
      </c>
      <c r="N277" s="1">
        <f t="shared" si="80"/>
        <v>0</v>
      </c>
      <c r="O277" s="1">
        <f t="shared" si="80"/>
        <v>0</v>
      </c>
      <c r="P277" s="1">
        <f t="shared" si="80"/>
        <v>0</v>
      </c>
      <c r="Q277" s="1">
        <f t="shared" si="80"/>
        <v>0</v>
      </c>
      <c r="R277" s="1">
        <f t="shared" si="80"/>
        <v>0</v>
      </c>
      <c r="S277" s="1">
        <f t="shared" si="80"/>
        <v>0</v>
      </c>
      <c r="T277" s="1">
        <f t="shared" si="80"/>
        <v>0</v>
      </c>
      <c r="U277" s="1">
        <f t="shared" si="80"/>
        <v>0</v>
      </c>
      <c r="V277" s="1">
        <f t="shared" si="80"/>
        <v>0</v>
      </c>
      <c r="W277" s="1">
        <f t="shared" si="80"/>
        <v>0</v>
      </c>
      <c r="X277" s="1">
        <f t="shared" si="80"/>
        <v>0</v>
      </c>
      <c r="Y277" s="1">
        <f t="shared" si="80"/>
        <v>0</v>
      </c>
      <c r="Z277" s="1">
        <f t="shared" si="80"/>
        <v>0</v>
      </c>
      <c r="AA277" s="1">
        <f t="shared" si="80"/>
        <v>0</v>
      </c>
      <c r="AB277" s="1">
        <f t="shared" si="80"/>
        <v>0</v>
      </c>
      <c r="AC277" s="1">
        <f t="shared" si="80"/>
        <v>0</v>
      </c>
      <c r="AD277" s="1">
        <f t="shared" si="80"/>
        <v>0</v>
      </c>
      <c r="AE277" s="1">
        <f t="shared" si="80"/>
        <v>0</v>
      </c>
      <c r="AF277" s="1">
        <f t="shared" si="80"/>
        <v>0</v>
      </c>
      <c r="AG277" s="1">
        <f t="shared" si="80"/>
        <v>0</v>
      </c>
      <c r="AH277" s="3">
        <f>SUM(D277:AG277)</f>
        <v>830</v>
      </c>
      <c r="AI277" s="1">
        <f>NPV($D$12,E277:AG277)+D277</f>
        <v>830</v>
      </c>
      <c r="AJ277" s="2"/>
    </row>
    <row r="278" ht="15">
      <c r="AJ278" s="2"/>
    </row>
    <row r="279" spans="3:36" ht="15">
      <c r="C279" s="1" t="s">
        <v>229</v>
      </c>
      <c r="AH279" s="3"/>
      <c r="AJ279" s="2"/>
    </row>
    <row r="280" spans="3:36" ht="15">
      <c r="C280" s="2" t="s">
        <v>108</v>
      </c>
      <c r="D280" s="1">
        <f>IF(D251&gt;0,D251*D18,0)+IF(D252&gt;0,D252*D19,0)</f>
        <v>0</v>
      </c>
      <c r="E280" s="1">
        <f aca="true" t="shared" si="81" ref="E280:AG280">IF(E251&gt;0,E251*E18,0)+IF(E252&gt;0,E252*E19,0)</f>
        <v>0</v>
      </c>
      <c r="F280" s="1">
        <f t="shared" si="81"/>
        <v>0</v>
      </c>
      <c r="G280" s="1">
        <f t="shared" si="81"/>
        <v>0</v>
      </c>
      <c r="H280" s="1">
        <f t="shared" si="81"/>
        <v>0</v>
      </c>
      <c r="I280" s="1">
        <f t="shared" si="81"/>
        <v>0</v>
      </c>
      <c r="J280" s="1">
        <f t="shared" si="81"/>
        <v>0</v>
      </c>
      <c r="K280" s="1">
        <f t="shared" si="81"/>
        <v>0</v>
      </c>
      <c r="L280" s="1">
        <f t="shared" si="81"/>
        <v>0</v>
      </c>
      <c r="M280" s="1">
        <f t="shared" si="81"/>
        <v>0</v>
      </c>
      <c r="N280" s="1">
        <f t="shared" si="81"/>
        <v>0</v>
      </c>
      <c r="O280" s="1">
        <f t="shared" si="81"/>
        <v>0</v>
      </c>
      <c r="P280" s="1">
        <f t="shared" si="81"/>
        <v>0</v>
      </c>
      <c r="Q280" s="1">
        <f t="shared" si="81"/>
        <v>0</v>
      </c>
      <c r="R280" s="1">
        <f t="shared" si="81"/>
        <v>0</v>
      </c>
      <c r="S280" s="1">
        <f t="shared" si="81"/>
        <v>0</v>
      </c>
      <c r="T280" s="1">
        <f t="shared" si="81"/>
        <v>0</v>
      </c>
      <c r="U280" s="1">
        <f t="shared" si="81"/>
        <v>0</v>
      </c>
      <c r="V280" s="1">
        <f t="shared" si="81"/>
        <v>0</v>
      </c>
      <c r="W280" s="1">
        <f t="shared" si="81"/>
        <v>0</v>
      </c>
      <c r="X280" s="1">
        <f t="shared" si="81"/>
        <v>0</v>
      </c>
      <c r="Y280" s="1">
        <f t="shared" si="81"/>
        <v>0</v>
      </c>
      <c r="Z280" s="1">
        <f t="shared" si="81"/>
        <v>0</v>
      </c>
      <c r="AA280" s="1">
        <f t="shared" si="81"/>
        <v>0</v>
      </c>
      <c r="AB280" s="1">
        <f t="shared" si="81"/>
        <v>0</v>
      </c>
      <c r="AC280" s="1">
        <f t="shared" si="81"/>
        <v>0</v>
      </c>
      <c r="AD280" s="1">
        <f t="shared" si="81"/>
        <v>0</v>
      </c>
      <c r="AE280" s="1">
        <f t="shared" si="81"/>
        <v>0</v>
      </c>
      <c r="AF280" s="1">
        <f t="shared" si="81"/>
        <v>0</v>
      </c>
      <c r="AG280" s="1">
        <f t="shared" si="81"/>
        <v>0</v>
      </c>
      <c r="AH280" s="3">
        <f>SUM(D280:AG280)</f>
        <v>0</v>
      </c>
      <c r="AI280" s="1">
        <f>NPV($D$12,E280:AG280)+D280</f>
        <v>0</v>
      </c>
      <c r="AJ280" s="2"/>
    </row>
    <row r="281" spans="3:36" ht="15">
      <c r="C281" s="2" t="s">
        <v>109</v>
      </c>
      <c r="D281" s="1">
        <f>IF(D255&gt;0,D255*D22,0)+IF(D256&gt;0,D256*D23,0)</f>
        <v>58.944690242899945</v>
      </c>
      <c r="E281" s="1">
        <f aca="true" t="shared" si="82" ref="E281:AG281">IF(E255&gt;0,E255*E22,0)+IF(E256&gt;0,E256*E23,0)</f>
        <v>61.977134630186946</v>
      </c>
      <c r="F281" s="1">
        <f t="shared" si="82"/>
        <v>63.34119106909257</v>
      </c>
      <c r="G281" s="1">
        <f t="shared" si="82"/>
        <v>64.79667960116535</v>
      </c>
      <c r="H281" s="1">
        <f t="shared" si="82"/>
        <v>66.60525998920029</v>
      </c>
      <c r="I281" s="1">
        <f t="shared" si="82"/>
        <v>68.57164818887631</v>
      </c>
      <c r="J281" s="1">
        <f t="shared" si="82"/>
        <v>70.4733768345426</v>
      </c>
      <c r="K281" s="1">
        <f t="shared" si="82"/>
        <v>72.37087573957888</v>
      </c>
      <c r="L281" s="1">
        <f t="shared" si="82"/>
        <v>74.34907241176624</v>
      </c>
      <c r="M281" s="1">
        <f t="shared" si="82"/>
        <v>76.37323258411924</v>
      </c>
      <c r="N281" s="1">
        <f t="shared" si="82"/>
        <v>78.44944076164282</v>
      </c>
      <c r="O281" s="1">
        <f t="shared" si="82"/>
        <v>80.62732078449208</v>
      </c>
      <c r="P281" s="1">
        <f t="shared" si="82"/>
        <v>82.81564152218212</v>
      </c>
      <c r="Q281" s="1">
        <f t="shared" si="82"/>
        <v>85.06373334028096</v>
      </c>
      <c r="R281" s="1">
        <f t="shared" si="82"/>
        <v>87.3732391967677</v>
      </c>
      <c r="S281" s="1">
        <f t="shared" si="82"/>
        <v>0</v>
      </c>
      <c r="T281" s="1">
        <f t="shared" si="82"/>
        <v>0</v>
      </c>
      <c r="U281" s="1">
        <f t="shared" si="82"/>
        <v>0</v>
      </c>
      <c r="V281" s="1">
        <f t="shared" si="82"/>
        <v>0</v>
      </c>
      <c r="W281" s="1">
        <f t="shared" si="82"/>
        <v>0</v>
      </c>
      <c r="X281" s="1">
        <f t="shared" si="82"/>
        <v>0</v>
      </c>
      <c r="Y281" s="1">
        <f t="shared" si="82"/>
        <v>0</v>
      </c>
      <c r="Z281" s="1">
        <f t="shared" si="82"/>
        <v>0</v>
      </c>
      <c r="AA281" s="1">
        <f t="shared" si="82"/>
        <v>0</v>
      </c>
      <c r="AB281" s="1">
        <f t="shared" si="82"/>
        <v>0</v>
      </c>
      <c r="AC281" s="1">
        <f t="shared" si="82"/>
        <v>0</v>
      </c>
      <c r="AD281" s="1">
        <f t="shared" si="82"/>
        <v>0</v>
      </c>
      <c r="AE281" s="1">
        <f t="shared" si="82"/>
        <v>0</v>
      </c>
      <c r="AF281" s="1">
        <f t="shared" si="82"/>
        <v>0</v>
      </c>
      <c r="AG281" s="1">
        <f t="shared" si="82"/>
        <v>0</v>
      </c>
      <c r="AH281" s="3">
        <f>SUM(D281:AG281)</f>
        <v>1092.132536896794</v>
      </c>
      <c r="AI281" s="1">
        <f>NPV($D$12,E281:AG281)+D281</f>
        <v>735.5908169628063</v>
      </c>
      <c r="AJ281" s="2"/>
    </row>
    <row r="282" spans="3:36" ht="15">
      <c r="C282" s="2" t="s">
        <v>81</v>
      </c>
      <c r="D282" s="1">
        <f aca="true" t="shared" si="83" ref="D282:AG282">D280+D281</f>
        <v>58.944690242899945</v>
      </c>
      <c r="E282" s="1">
        <f t="shared" si="83"/>
        <v>61.977134630186946</v>
      </c>
      <c r="F282" s="1">
        <f t="shared" si="83"/>
        <v>63.34119106909257</v>
      </c>
      <c r="G282" s="1">
        <f t="shared" si="83"/>
        <v>64.79667960116535</v>
      </c>
      <c r="H282" s="1">
        <f t="shared" si="83"/>
        <v>66.60525998920029</v>
      </c>
      <c r="I282" s="1">
        <f t="shared" si="83"/>
        <v>68.57164818887631</v>
      </c>
      <c r="J282" s="1">
        <f t="shared" si="83"/>
        <v>70.4733768345426</v>
      </c>
      <c r="K282" s="1">
        <f t="shared" si="83"/>
        <v>72.37087573957888</v>
      </c>
      <c r="L282" s="1">
        <f t="shared" si="83"/>
        <v>74.34907241176624</v>
      </c>
      <c r="M282" s="1">
        <f t="shared" si="83"/>
        <v>76.37323258411924</v>
      </c>
      <c r="N282" s="1">
        <f t="shared" si="83"/>
        <v>78.44944076164282</v>
      </c>
      <c r="O282" s="1">
        <f t="shared" si="83"/>
        <v>80.62732078449208</v>
      </c>
      <c r="P282" s="1">
        <f t="shared" si="83"/>
        <v>82.81564152218212</v>
      </c>
      <c r="Q282" s="1">
        <f t="shared" si="83"/>
        <v>85.06373334028096</v>
      </c>
      <c r="R282" s="1">
        <f t="shared" si="83"/>
        <v>87.3732391967677</v>
      </c>
      <c r="S282" s="1">
        <f t="shared" si="83"/>
        <v>0</v>
      </c>
      <c r="T282" s="1">
        <f t="shared" si="83"/>
        <v>0</v>
      </c>
      <c r="U282" s="1">
        <f t="shared" si="83"/>
        <v>0</v>
      </c>
      <c r="V282" s="1">
        <f t="shared" si="83"/>
        <v>0</v>
      </c>
      <c r="W282" s="1">
        <f t="shared" si="83"/>
        <v>0</v>
      </c>
      <c r="X282" s="1">
        <f t="shared" si="83"/>
        <v>0</v>
      </c>
      <c r="Y282" s="1">
        <f t="shared" si="83"/>
        <v>0</v>
      </c>
      <c r="Z282" s="1">
        <f t="shared" si="83"/>
        <v>0</v>
      </c>
      <c r="AA282" s="1">
        <f t="shared" si="83"/>
        <v>0</v>
      </c>
      <c r="AB282" s="1">
        <f t="shared" si="83"/>
        <v>0</v>
      </c>
      <c r="AC282" s="1">
        <f t="shared" si="83"/>
        <v>0</v>
      </c>
      <c r="AD282" s="1">
        <f t="shared" si="83"/>
        <v>0</v>
      </c>
      <c r="AE282" s="1">
        <f t="shared" si="83"/>
        <v>0</v>
      </c>
      <c r="AF282" s="1">
        <f t="shared" si="83"/>
        <v>0</v>
      </c>
      <c r="AG282" s="1">
        <f t="shared" si="83"/>
        <v>0</v>
      </c>
      <c r="AH282" s="3">
        <f>SUM(D282:AG282)</f>
        <v>1092.132536896794</v>
      </c>
      <c r="AI282" s="1">
        <f>NPV($D$12,E282:AG282)+D282</f>
        <v>735.5908169628063</v>
      </c>
      <c r="AJ282" s="2"/>
    </row>
    <row r="283" ht="15">
      <c r="AJ283" s="2"/>
    </row>
    <row r="284" spans="3:36" ht="15">
      <c r="C284" s="1" t="s">
        <v>230</v>
      </c>
      <c r="D284" s="1">
        <f aca="true" t="shared" si="84" ref="D284:AG284">D215*D388</f>
        <v>0</v>
      </c>
      <c r="E284" s="1">
        <f t="shared" si="84"/>
        <v>0</v>
      </c>
      <c r="F284" s="1">
        <f t="shared" si="84"/>
        <v>0</v>
      </c>
      <c r="G284" s="1">
        <f t="shared" si="84"/>
        <v>0</v>
      </c>
      <c r="H284" s="1">
        <f t="shared" si="84"/>
        <v>0</v>
      </c>
      <c r="I284" s="1">
        <f t="shared" si="84"/>
        <v>0</v>
      </c>
      <c r="J284" s="1">
        <f t="shared" si="84"/>
        <v>0</v>
      </c>
      <c r="K284" s="1">
        <f t="shared" si="84"/>
        <v>0</v>
      </c>
      <c r="L284" s="1">
        <f t="shared" si="84"/>
        <v>0</v>
      </c>
      <c r="M284" s="1">
        <f t="shared" si="84"/>
        <v>0</v>
      </c>
      <c r="N284" s="1">
        <f t="shared" si="84"/>
        <v>0</v>
      </c>
      <c r="O284" s="1">
        <f t="shared" si="84"/>
        <v>0</v>
      </c>
      <c r="P284" s="1">
        <f t="shared" si="84"/>
        <v>0</v>
      </c>
      <c r="Q284" s="1">
        <f t="shared" si="84"/>
        <v>0</v>
      </c>
      <c r="R284" s="1">
        <f t="shared" si="84"/>
        <v>0</v>
      </c>
      <c r="S284" s="1">
        <f t="shared" si="84"/>
        <v>0</v>
      </c>
      <c r="T284" s="1">
        <f t="shared" si="84"/>
        <v>0</v>
      </c>
      <c r="U284" s="1">
        <f t="shared" si="84"/>
        <v>0</v>
      </c>
      <c r="V284" s="1">
        <f t="shared" si="84"/>
        <v>0</v>
      </c>
      <c r="W284" s="1">
        <f t="shared" si="84"/>
        <v>0</v>
      </c>
      <c r="X284" s="1">
        <f t="shared" si="84"/>
        <v>0</v>
      </c>
      <c r="Y284" s="1">
        <f t="shared" si="84"/>
        <v>0</v>
      </c>
      <c r="Z284" s="1">
        <f t="shared" si="84"/>
        <v>0</v>
      </c>
      <c r="AA284" s="1">
        <f t="shared" si="84"/>
        <v>0</v>
      </c>
      <c r="AB284" s="1">
        <f t="shared" si="84"/>
        <v>0</v>
      </c>
      <c r="AC284" s="1">
        <f t="shared" si="84"/>
        <v>0</v>
      </c>
      <c r="AD284" s="1">
        <f t="shared" si="84"/>
        <v>0</v>
      </c>
      <c r="AE284" s="1">
        <f t="shared" si="84"/>
        <v>0</v>
      </c>
      <c r="AF284" s="1">
        <f t="shared" si="84"/>
        <v>0</v>
      </c>
      <c r="AG284" s="1">
        <f t="shared" si="84"/>
        <v>0</v>
      </c>
      <c r="AH284" s="3">
        <f>SUM(D284:AG284)</f>
        <v>0</v>
      </c>
      <c r="AI284" s="1">
        <f>NPV($D$12,E284:AG284)+D284</f>
        <v>0</v>
      </c>
      <c r="AJ284" s="2"/>
    </row>
    <row r="285" spans="3:36" ht="1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9"/>
      <c r="AJ285" s="2"/>
    </row>
    <row r="286" spans="3:36" ht="15">
      <c r="C286" s="1" t="s">
        <v>231</v>
      </c>
      <c r="D286" s="1">
        <f aca="true" t="shared" si="85" ref="D286:AG286">D277+D282+D284</f>
        <v>888.9446902428999</v>
      </c>
      <c r="E286" s="1">
        <f t="shared" si="85"/>
        <v>61.977134630186946</v>
      </c>
      <c r="F286" s="1">
        <f t="shared" si="85"/>
        <v>63.34119106909257</v>
      </c>
      <c r="G286" s="1">
        <f t="shared" si="85"/>
        <v>64.79667960116535</v>
      </c>
      <c r="H286" s="1">
        <f t="shared" si="85"/>
        <v>66.60525998920029</v>
      </c>
      <c r="I286" s="1">
        <f t="shared" si="85"/>
        <v>68.57164818887631</v>
      </c>
      <c r="J286" s="1">
        <f t="shared" si="85"/>
        <v>70.4733768345426</v>
      </c>
      <c r="K286" s="1">
        <f t="shared" si="85"/>
        <v>72.37087573957888</v>
      </c>
      <c r="L286" s="1">
        <f t="shared" si="85"/>
        <v>74.34907241176624</v>
      </c>
      <c r="M286" s="1">
        <f t="shared" si="85"/>
        <v>76.37323258411924</v>
      </c>
      <c r="N286" s="1">
        <f t="shared" si="85"/>
        <v>78.44944076164282</v>
      </c>
      <c r="O286" s="1">
        <f t="shared" si="85"/>
        <v>80.62732078449208</v>
      </c>
      <c r="P286" s="1">
        <f t="shared" si="85"/>
        <v>82.81564152218212</v>
      </c>
      <c r="Q286" s="1">
        <f t="shared" si="85"/>
        <v>85.06373334028096</v>
      </c>
      <c r="R286" s="1">
        <f t="shared" si="85"/>
        <v>87.3732391967677</v>
      </c>
      <c r="S286" s="1">
        <f t="shared" si="85"/>
        <v>0</v>
      </c>
      <c r="T286" s="1">
        <f t="shared" si="85"/>
        <v>0</v>
      </c>
      <c r="U286" s="1">
        <f t="shared" si="85"/>
        <v>0</v>
      </c>
      <c r="V286" s="1">
        <f t="shared" si="85"/>
        <v>0</v>
      </c>
      <c r="W286" s="1">
        <f t="shared" si="85"/>
        <v>0</v>
      </c>
      <c r="X286" s="1">
        <f t="shared" si="85"/>
        <v>0</v>
      </c>
      <c r="Y286" s="1">
        <f t="shared" si="85"/>
        <v>0</v>
      </c>
      <c r="Z286" s="1">
        <f t="shared" si="85"/>
        <v>0</v>
      </c>
      <c r="AA286" s="1">
        <f t="shared" si="85"/>
        <v>0</v>
      </c>
      <c r="AB286" s="1">
        <f t="shared" si="85"/>
        <v>0</v>
      </c>
      <c r="AC286" s="1">
        <f t="shared" si="85"/>
        <v>0</v>
      </c>
      <c r="AD286" s="1">
        <f t="shared" si="85"/>
        <v>0</v>
      </c>
      <c r="AE286" s="1">
        <f t="shared" si="85"/>
        <v>0</v>
      </c>
      <c r="AF286" s="1">
        <f t="shared" si="85"/>
        <v>0</v>
      </c>
      <c r="AG286" s="1">
        <f t="shared" si="85"/>
        <v>0</v>
      </c>
      <c r="AH286" s="3">
        <f>SUM(D286:AG286)</f>
        <v>1922.132536896794</v>
      </c>
      <c r="AI286" s="1">
        <f>NPV($D$12,E286:AG286)+D286</f>
        <v>1565.5908169628065</v>
      </c>
      <c r="AJ286" s="2"/>
    </row>
    <row r="287" spans="3:36" ht="1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9"/>
      <c r="AJ287" s="2"/>
    </row>
    <row r="288" ht="15">
      <c r="AJ288" s="2"/>
    </row>
    <row r="289" spans="3:36" ht="15">
      <c r="C289" s="1" t="s">
        <v>73</v>
      </c>
      <c r="D289" s="1">
        <f>D270-D286</f>
        <v>-142.69894304289994</v>
      </c>
      <c r="E289" s="1">
        <f aca="true" t="shared" si="86" ref="E289:AG289">E270-E286</f>
        <v>86.27513557781305</v>
      </c>
      <c r="F289" s="1">
        <f t="shared" si="86"/>
        <v>95.94502195219385</v>
      </c>
      <c r="G289" s="1">
        <f t="shared" si="86"/>
        <v>102.57290395665598</v>
      </c>
      <c r="H289" s="1">
        <f t="shared" si="86"/>
        <v>106.84540308948927</v>
      </c>
      <c r="I289" s="1">
        <f t="shared" si="86"/>
        <v>131.73201597561723</v>
      </c>
      <c r="J289" s="1">
        <f t="shared" si="86"/>
        <v>135.96558475047675</v>
      </c>
      <c r="K289" s="1">
        <f t="shared" si="86"/>
        <v>140.3972063984696</v>
      </c>
      <c r="L289" s="1">
        <f t="shared" si="86"/>
        <v>145.08678417528313</v>
      </c>
      <c r="M289" s="1">
        <f t="shared" si="86"/>
        <v>149.53452136252753</v>
      </c>
      <c r="N289" s="1">
        <f t="shared" si="86"/>
        <v>227.1372188398664</v>
      </c>
      <c r="O289" s="1">
        <f t="shared" si="86"/>
        <v>235.15566222008516</v>
      </c>
      <c r="P289" s="1">
        <f t="shared" si="86"/>
        <v>241.56515786959878</v>
      </c>
      <c r="Q289" s="1">
        <f t="shared" si="86"/>
        <v>248.67656533269326</v>
      </c>
      <c r="R289" s="1">
        <f t="shared" si="86"/>
        <v>256.38966656659255</v>
      </c>
      <c r="S289" s="1">
        <f t="shared" si="86"/>
        <v>0</v>
      </c>
      <c r="T289" s="1">
        <f t="shared" si="86"/>
        <v>0</v>
      </c>
      <c r="U289" s="1">
        <f t="shared" si="86"/>
        <v>0</v>
      </c>
      <c r="V289" s="1">
        <f t="shared" si="86"/>
        <v>0</v>
      </c>
      <c r="W289" s="1">
        <f t="shared" si="86"/>
        <v>0</v>
      </c>
      <c r="X289" s="1">
        <f t="shared" si="86"/>
        <v>0</v>
      </c>
      <c r="Y289" s="1">
        <f t="shared" si="86"/>
        <v>0</v>
      </c>
      <c r="Z289" s="1">
        <f t="shared" si="86"/>
        <v>0</v>
      </c>
      <c r="AA289" s="1">
        <f t="shared" si="86"/>
        <v>0</v>
      </c>
      <c r="AB289" s="1">
        <f t="shared" si="86"/>
        <v>0</v>
      </c>
      <c r="AC289" s="1">
        <f t="shared" si="86"/>
        <v>0</v>
      </c>
      <c r="AD289" s="1">
        <f t="shared" si="86"/>
        <v>0</v>
      </c>
      <c r="AE289" s="1">
        <f t="shared" si="86"/>
        <v>0</v>
      </c>
      <c r="AF289" s="1">
        <f t="shared" si="86"/>
        <v>0</v>
      </c>
      <c r="AG289" s="1">
        <f t="shared" si="86"/>
        <v>0</v>
      </c>
      <c r="AH289" s="3">
        <f>SUM(D289:AG289)</f>
        <v>2160.5799050244623</v>
      </c>
      <c r="AI289" s="1">
        <f>NPV($D$12,E289:AG289)+D289</f>
        <v>1281.5362154519717</v>
      </c>
      <c r="AJ289" s="2"/>
    </row>
    <row r="290" spans="34:36" ht="15">
      <c r="AH290" s="3"/>
      <c r="AJ290" s="2"/>
    </row>
    <row r="291" spans="3:36" ht="15">
      <c r="C291" s="1" t="s">
        <v>232</v>
      </c>
      <c r="D291" s="1">
        <f>D45*D388</f>
        <v>0</v>
      </c>
      <c r="E291" s="1">
        <f aca="true" t="shared" si="87" ref="E291:AG291">E45*E388</f>
        <v>0</v>
      </c>
      <c r="F291" s="1">
        <f t="shared" si="87"/>
        <v>0</v>
      </c>
      <c r="G291" s="1">
        <f t="shared" si="87"/>
        <v>0</v>
      </c>
      <c r="H291" s="1">
        <f t="shared" si="87"/>
        <v>0</v>
      </c>
      <c r="I291" s="1">
        <f t="shared" si="87"/>
        <v>0</v>
      </c>
      <c r="J291" s="1">
        <f t="shared" si="87"/>
        <v>0</v>
      </c>
      <c r="K291" s="1">
        <f t="shared" si="87"/>
        <v>0</v>
      </c>
      <c r="L291" s="1">
        <f t="shared" si="87"/>
        <v>0</v>
      </c>
      <c r="M291" s="1">
        <f t="shared" si="87"/>
        <v>0</v>
      </c>
      <c r="N291" s="1">
        <f t="shared" si="87"/>
        <v>0</v>
      </c>
      <c r="O291" s="1">
        <f t="shared" si="87"/>
        <v>0</v>
      </c>
      <c r="P291" s="1">
        <f t="shared" si="87"/>
        <v>0</v>
      </c>
      <c r="Q291" s="1">
        <f t="shared" si="87"/>
        <v>0</v>
      </c>
      <c r="R291" s="1">
        <f t="shared" si="87"/>
        <v>0</v>
      </c>
      <c r="S291" s="1">
        <f t="shared" si="87"/>
        <v>0</v>
      </c>
      <c r="T291" s="1">
        <f t="shared" si="87"/>
        <v>0</v>
      </c>
      <c r="U291" s="1">
        <f t="shared" si="87"/>
        <v>0</v>
      </c>
      <c r="V291" s="1">
        <f t="shared" si="87"/>
        <v>0</v>
      </c>
      <c r="W291" s="1">
        <f t="shared" si="87"/>
        <v>0</v>
      </c>
      <c r="X291" s="1">
        <f t="shared" si="87"/>
        <v>0</v>
      </c>
      <c r="Y291" s="1">
        <f t="shared" si="87"/>
        <v>0</v>
      </c>
      <c r="Z291" s="1">
        <f t="shared" si="87"/>
        <v>0</v>
      </c>
      <c r="AA291" s="1">
        <f t="shared" si="87"/>
        <v>0</v>
      </c>
      <c r="AB291" s="1">
        <f t="shared" si="87"/>
        <v>0</v>
      </c>
      <c r="AC291" s="1">
        <f t="shared" si="87"/>
        <v>0</v>
      </c>
      <c r="AD291" s="1">
        <f t="shared" si="87"/>
        <v>0</v>
      </c>
      <c r="AE291" s="1">
        <f t="shared" si="87"/>
        <v>0</v>
      </c>
      <c r="AF291" s="1">
        <f t="shared" si="87"/>
        <v>0</v>
      </c>
      <c r="AG291" s="1">
        <f t="shared" si="87"/>
        <v>0</v>
      </c>
      <c r="AH291" s="3">
        <f>SUM(D291:AG291)</f>
        <v>0</v>
      </c>
      <c r="AI291" s="1">
        <f>NPV($D$12,E291:AG291)+D291</f>
        <v>0</v>
      </c>
      <c r="AJ291" s="2"/>
    </row>
    <row r="292" spans="34:36" ht="15">
      <c r="AH292" s="3"/>
      <c r="AJ292" s="2"/>
    </row>
    <row r="293" spans="3:36" ht="15">
      <c r="C293" s="1" t="s">
        <v>233</v>
      </c>
      <c r="D293" s="1">
        <f>D289+D291</f>
        <v>-142.69894304289994</v>
      </c>
      <c r="E293" s="1">
        <f aca="true" t="shared" si="88" ref="E293:AG293">E289+E291</f>
        <v>86.27513557781305</v>
      </c>
      <c r="F293" s="1">
        <f t="shared" si="88"/>
        <v>95.94502195219385</v>
      </c>
      <c r="G293" s="1">
        <f t="shared" si="88"/>
        <v>102.57290395665598</v>
      </c>
      <c r="H293" s="1">
        <f t="shared" si="88"/>
        <v>106.84540308948927</v>
      </c>
      <c r="I293" s="1">
        <f t="shared" si="88"/>
        <v>131.73201597561723</v>
      </c>
      <c r="J293" s="1">
        <f t="shared" si="88"/>
        <v>135.96558475047675</v>
      </c>
      <c r="K293" s="1">
        <f t="shared" si="88"/>
        <v>140.3972063984696</v>
      </c>
      <c r="L293" s="1">
        <f t="shared" si="88"/>
        <v>145.08678417528313</v>
      </c>
      <c r="M293" s="1">
        <f t="shared" si="88"/>
        <v>149.53452136252753</v>
      </c>
      <c r="N293" s="1">
        <f t="shared" si="88"/>
        <v>227.1372188398664</v>
      </c>
      <c r="O293" s="1">
        <f t="shared" si="88"/>
        <v>235.15566222008516</v>
      </c>
      <c r="P293" s="1">
        <f t="shared" si="88"/>
        <v>241.56515786959878</v>
      </c>
      <c r="Q293" s="1">
        <f t="shared" si="88"/>
        <v>248.67656533269326</v>
      </c>
      <c r="R293" s="1">
        <f t="shared" si="88"/>
        <v>256.38966656659255</v>
      </c>
      <c r="S293" s="1">
        <f t="shared" si="88"/>
        <v>0</v>
      </c>
      <c r="T293" s="1">
        <f t="shared" si="88"/>
        <v>0</v>
      </c>
      <c r="U293" s="1">
        <f t="shared" si="88"/>
        <v>0</v>
      </c>
      <c r="V293" s="1">
        <f t="shared" si="88"/>
        <v>0</v>
      </c>
      <c r="W293" s="1">
        <f t="shared" si="88"/>
        <v>0</v>
      </c>
      <c r="X293" s="1">
        <f t="shared" si="88"/>
        <v>0</v>
      </c>
      <c r="Y293" s="1">
        <f t="shared" si="88"/>
        <v>0</v>
      </c>
      <c r="Z293" s="1">
        <f t="shared" si="88"/>
        <v>0</v>
      </c>
      <c r="AA293" s="1">
        <f t="shared" si="88"/>
        <v>0</v>
      </c>
      <c r="AB293" s="1">
        <f t="shared" si="88"/>
        <v>0</v>
      </c>
      <c r="AC293" s="1">
        <f t="shared" si="88"/>
        <v>0</v>
      </c>
      <c r="AD293" s="1">
        <f t="shared" si="88"/>
        <v>0</v>
      </c>
      <c r="AE293" s="1">
        <f t="shared" si="88"/>
        <v>0</v>
      </c>
      <c r="AF293" s="1">
        <f t="shared" si="88"/>
        <v>0</v>
      </c>
      <c r="AG293" s="1">
        <f t="shared" si="88"/>
        <v>0</v>
      </c>
      <c r="AH293" s="3">
        <f>SUM(D293:AG293)</f>
        <v>2160.5799050244623</v>
      </c>
      <c r="AI293" s="1">
        <f>NPV($D$12,E293:AG293)+D293</f>
        <v>1281.5362154519717</v>
      </c>
      <c r="AJ293" s="2"/>
    </row>
    <row r="294" spans="34:36" ht="15">
      <c r="AH294" s="3"/>
      <c r="AJ294" s="2"/>
    </row>
    <row r="295" spans="3:36" ht="1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9"/>
      <c r="AJ295" s="2"/>
    </row>
    <row r="296" ht="15">
      <c r="AH296" s="3"/>
    </row>
    <row r="297" spans="4:35" ht="15">
      <c r="D297" s="4"/>
      <c r="F297" s="1" t="s">
        <v>234</v>
      </c>
      <c r="AH297" s="3"/>
      <c r="AI297" s="13">
        <f ca="1">NOW()</f>
        <v>40239.545891319445</v>
      </c>
    </row>
    <row r="298" spans="6:35" ht="15">
      <c r="F298" s="1" t="str">
        <f>$D$1</f>
        <v>Clothes Dryer Conversion Program</v>
      </c>
      <c r="AH298" s="3"/>
      <c r="AI298" s="5">
        <f ca="1">NOW()</f>
        <v>40239.545891319445</v>
      </c>
    </row>
    <row r="299" ht="15">
      <c r="AH299" s="3"/>
    </row>
    <row r="300" ht="15">
      <c r="AH300" s="3"/>
    </row>
    <row r="301" spans="4:36" ht="15">
      <c r="D301" s="8">
        <f aca="true" t="shared" si="89" ref="D301:AG301">D179</f>
        <v>2010</v>
      </c>
      <c r="E301" s="8">
        <f t="shared" si="89"/>
        <v>2011</v>
      </c>
      <c r="F301" s="8">
        <f t="shared" si="89"/>
        <v>2012</v>
      </c>
      <c r="G301" s="8">
        <f t="shared" si="89"/>
        <v>2013</v>
      </c>
      <c r="H301" s="8">
        <f t="shared" si="89"/>
        <v>2014</v>
      </c>
      <c r="I301" s="8">
        <f t="shared" si="89"/>
        <v>2015</v>
      </c>
      <c r="J301" s="8">
        <f t="shared" si="89"/>
        <v>2016</v>
      </c>
      <c r="K301" s="8">
        <f t="shared" si="89"/>
        <v>2017</v>
      </c>
      <c r="L301" s="8">
        <f t="shared" si="89"/>
        <v>2018</v>
      </c>
      <c r="M301" s="8">
        <f t="shared" si="89"/>
        <v>2019</v>
      </c>
      <c r="N301" s="8">
        <f t="shared" si="89"/>
        <v>2020</v>
      </c>
      <c r="O301" s="8">
        <f t="shared" si="89"/>
        <v>2021</v>
      </c>
      <c r="P301" s="8">
        <f t="shared" si="89"/>
        <v>2022</v>
      </c>
      <c r="Q301" s="8">
        <f t="shared" si="89"/>
        <v>2023</v>
      </c>
      <c r="R301" s="8">
        <f t="shared" si="89"/>
        <v>2024</v>
      </c>
      <c r="S301" s="8">
        <f t="shared" si="89"/>
        <v>2025</v>
      </c>
      <c r="T301" s="8">
        <f t="shared" si="89"/>
        <v>2026</v>
      </c>
      <c r="U301" s="8">
        <f t="shared" si="89"/>
        <v>2027</v>
      </c>
      <c r="V301" s="8">
        <f t="shared" si="89"/>
        <v>2028</v>
      </c>
      <c r="W301" s="8">
        <f t="shared" si="89"/>
        <v>2029</v>
      </c>
      <c r="X301" s="8">
        <f t="shared" si="89"/>
        <v>2030</v>
      </c>
      <c r="Y301" s="8">
        <f t="shared" si="89"/>
        <v>2031</v>
      </c>
      <c r="Z301" s="8">
        <f t="shared" si="89"/>
        <v>2032</v>
      </c>
      <c r="AA301" s="8">
        <f t="shared" si="89"/>
        <v>2033</v>
      </c>
      <c r="AB301" s="8">
        <f t="shared" si="89"/>
        <v>2034</v>
      </c>
      <c r="AC301" s="8">
        <f t="shared" si="89"/>
        <v>2035</v>
      </c>
      <c r="AD301" s="8">
        <f t="shared" si="89"/>
        <v>2036</v>
      </c>
      <c r="AE301" s="8">
        <f t="shared" si="89"/>
        <v>2037</v>
      </c>
      <c r="AF301" s="8">
        <f t="shared" si="89"/>
        <v>2038</v>
      </c>
      <c r="AG301" s="8">
        <f t="shared" si="89"/>
        <v>2039</v>
      </c>
      <c r="AH301" s="2" t="s">
        <v>148</v>
      </c>
      <c r="AI301" s="10" t="s">
        <v>150</v>
      </c>
      <c r="AJ301" s="2"/>
    </row>
    <row r="302" spans="3:36" ht="15">
      <c r="C302" s="2" t="s">
        <v>110</v>
      </c>
      <c r="AH302" s="3"/>
      <c r="AJ302" s="2"/>
    </row>
    <row r="303" spans="34:36" ht="15">
      <c r="AH303" s="3"/>
      <c r="AJ303" s="2"/>
    </row>
    <row r="304" spans="3:36" ht="15">
      <c r="C304" s="2" t="s">
        <v>57</v>
      </c>
      <c r="D304" s="85">
        <f aca="true" t="shared" si="90" ref="D304:AG304">D43</f>
        <v>1</v>
      </c>
      <c r="E304" s="85">
        <f t="shared" si="90"/>
        <v>1</v>
      </c>
      <c r="F304" s="85">
        <f t="shared" si="90"/>
        <v>1</v>
      </c>
      <c r="G304" s="85">
        <f t="shared" si="90"/>
        <v>1</v>
      </c>
      <c r="H304" s="85">
        <f t="shared" si="90"/>
        <v>1</v>
      </c>
      <c r="I304" s="85">
        <f t="shared" si="90"/>
        <v>1</v>
      </c>
      <c r="J304" s="85">
        <f t="shared" si="90"/>
        <v>1</v>
      </c>
      <c r="K304" s="85">
        <f t="shared" si="90"/>
        <v>1</v>
      </c>
      <c r="L304" s="85">
        <f t="shared" si="90"/>
        <v>1</v>
      </c>
      <c r="M304" s="85">
        <f t="shared" si="90"/>
        <v>1</v>
      </c>
      <c r="N304" s="85">
        <f t="shared" si="90"/>
        <v>1</v>
      </c>
      <c r="O304" s="85">
        <f t="shared" si="90"/>
        <v>1</v>
      </c>
      <c r="P304" s="85">
        <f t="shared" si="90"/>
        <v>1</v>
      </c>
      <c r="Q304" s="85">
        <f t="shared" si="90"/>
        <v>1</v>
      </c>
      <c r="R304" s="85">
        <f t="shared" si="90"/>
        <v>1</v>
      </c>
      <c r="S304" s="85">
        <f t="shared" si="90"/>
        <v>0</v>
      </c>
      <c r="T304" s="85">
        <f t="shared" si="90"/>
        <v>0</v>
      </c>
      <c r="U304" s="85">
        <f t="shared" si="90"/>
        <v>0</v>
      </c>
      <c r="V304" s="85">
        <f t="shared" si="90"/>
        <v>0</v>
      </c>
      <c r="W304" s="85">
        <f t="shared" si="90"/>
        <v>0</v>
      </c>
      <c r="X304" s="85">
        <f t="shared" si="90"/>
        <v>0</v>
      </c>
      <c r="Y304" s="85">
        <f t="shared" si="90"/>
        <v>0</v>
      </c>
      <c r="Z304" s="85">
        <f t="shared" si="90"/>
        <v>0</v>
      </c>
      <c r="AA304" s="85">
        <f t="shared" si="90"/>
        <v>0</v>
      </c>
      <c r="AB304" s="85">
        <f t="shared" si="90"/>
        <v>0</v>
      </c>
      <c r="AC304" s="85">
        <f t="shared" si="90"/>
        <v>0</v>
      </c>
      <c r="AD304" s="85">
        <f t="shared" si="90"/>
        <v>0</v>
      </c>
      <c r="AE304" s="85">
        <f t="shared" si="90"/>
        <v>0</v>
      </c>
      <c r="AF304" s="85">
        <f t="shared" si="90"/>
        <v>0</v>
      </c>
      <c r="AG304" s="85">
        <f t="shared" si="90"/>
        <v>0</v>
      </c>
      <c r="AH304" s="3"/>
      <c r="AJ304" s="2"/>
    </row>
    <row r="305" spans="4:36" ht="15"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3"/>
      <c r="AJ305" s="2"/>
    </row>
    <row r="306" spans="3:36" ht="15">
      <c r="C306" s="2" t="s">
        <v>58</v>
      </c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3"/>
      <c r="AJ306" s="2"/>
    </row>
    <row r="307" spans="3:36" ht="15">
      <c r="C307" s="2" t="s">
        <v>111</v>
      </c>
      <c r="D307" s="85">
        <f aca="true" t="shared" si="91" ref="D307:AG307">D184</f>
        <v>-10.752</v>
      </c>
      <c r="E307" s="85">
        <f t="shared" si="91"/>
        <v>-10.752</v>
      </c>
      <c r="F307" s="85">
        <f t="shared" si="91"/>
        <v>-10.752</v>
      </c>
      <c r="G307" s="85">
        <f t="shared" si="91"/>
        <v>-10.752</v>
      </c>
      <c r="H307" s="85">
        <f t="shared" si="91"/>
        <v>-10.752</v>
      </c>
      <c r="I307" s="85">
        <f t="shared" si="91"/>
        <v>-10.752</v>
      </c>
      <c r="J307" s="85">
        <f t="shared" si="91"/>
        <v>-10.752</v>
      </c>
      <c r="K307" s="85">
        <f t="shared" si="91"/>
        <v>-10.752</v>
      </c>
      <c r="L307" s="85">
        <f t="shared" si="91"/>
        <v>-10.752</v>
      </c>
      <c r="M307" s="85">
        <f t="shared" si="91"/>
        <v>-10.752</v>
      </c>
      <c r="N307" s="85">
        <f t="shared" si="91"/>
        <v>-10.752</v>
      </c>
      <c r="O307" s="85">
        <f t="shared" si="91"/>
        <v>-10.752</v>
      </c>
      <c r="P307" s="85">
        <f t="shared" si="91"/>
        <v>-10.752</v>
      </c>
      <c r="Q307" s="85">
        <f t="shared" si="91"/>
        <v>-10.752</v>
      </c>
      <c r="R307" s="85">
        <f t="shared" si="91"/>
        <v>-10.752</v>
      </c>
      <c r="S307" s="85">
        <f t="shared" si="91"/>
        <v>0</v>
      </c>
      <c r="T307" s="85">
        <f t="shared" si="91"/>
        <v>0</v>
      </c>
      <c r="U307" s="85">
        <f t="shared" si="91"/>
        <v>0</v>
      </c>
      <c r="V307" s="85">
        <f t="shared" si="91"/>
        <v>0</v>
      </c>
      <c r="W307" s="85">
        <f t="shared" si="91"/>
        <v>0</v>
      </c>
      <c r="X307" s="85">
        <f t="shared" si="91"/>
        <v>0</v>
      </c>
      <c r="Y307" s="85">
        <f t="shared" si="91"/>
        <v>0</v>
      </c>
      <c r="Z307" s="85">
        <f t="shared" si="91"/>
        <v>0</v>
      </c>
      <c r="AA307" s="85">
        <f t="shared" si="91"/>
        <v>0</v>
      </c>
      <c r="AB307" s="85">
        <f t="shared" si="91"/>
        <v>0</v>
      </c>
      <c r="AC307" s="85">
        <f t="shared" si="91"/>
        <v>0</v>
      </c>
      <c r="AD307" s="85">
        <f t="shared" si="91"/>
        <v>0</v>
      </c>
      <c r="AE307" s="85">
        <f t="shared" si="91"/>
        <v>0</v>
      </c>
      <c r="AF307" s="85">
        <f t="shared" si="91"/>
        <v>0</v>
      </c>
      <c r="AG307" s="85">
        <f t="shared" si="91"/>
        <v>0</v>
      </c>
      <c r="AJ307" s="2"/>
    </row>
    <row r="308" spans="3:36" ht="15">
      <c r="C308" s="2" t="s">
        <v>112</v>
      </c>
      <c r="D308" s="85">
        <f aca="true" t="shared" si="92" ref="D308:AG308">D185</f>
        <v>0</v>
      </c>
      <c r="E308" s="85">
        <f t="shared" si="92"/>
        <v>0</v>
      </c>
      <c r="F308" s="85">
        <f t="shared" si="92"/>
        <v>0</v>
      </c>
      <c r="G308" s="85">
        <f t="shared" si="92"/>
        <v>0</v>
      </c>
      <c r="H308" s="85">
        <f t="shared" si="92"/>
        <v>0</v>
      </c>
      <c r="I308" s="85">
        <f t="shared" si="92"/>
        <v>0</v>
      </c>
      <c r="J308" s="85">
        <f t="shared" si="92"/>
        <v>0</v>
      </c>
      <c r="K308" s="85">
        <f t="shared" si="92"/>
        <v>0</v>
      </c>
      <c r="L308" s="85">
        <f t="shared" si="92"/>
        <v>0</v>
      </c>
      <c r="M308" s="85">
        <f t="shared" si="92"/>
        <v>0</v>
      </c>
      <c r="N308" s="85">
        <f t="shared" si="92"/>
        <v>0</v>
      </c>
      <c r="O308" s="85">
        <f t="shared" si="92"/>
        <v>0</v>
      </c>
      <c r="P308" s="85">
        <f t="shared" si="92"/>
        <v>0</v>
      </c>
      <c r="Q308" s="85">
        <f t="shared" si="92"/>
        <v>0</v>
      </c>
      <c r="R308" s="85">
        <f t="shared" si="92"/>
        <v>0</v>
      </c>
      <c r="S308" s="85">
        <f t="shared" si="92"/>
        <v>0</v>
      </c>
      <c r="T308" s="85">
        <f t="shared" si="92"/>
        <v>0</v>
      </c>
      <c r="U308" s="85">
        <f t="shared" si="92"/>
        <v>0</v>
      </c>
      <c r="V308" s="85">
        <f t="shared" si="92"/>
        <v>0</v>
      </c>
      <c r="W308" s="85">
        <f t="shared" si="92"/>
        <v>0</v>
      </c>
      <c r="X308" s="85">
        <f t="shared" si="92"/>
        <v>0</v>
      </c>
      <c r="Y308" s="85">
        <f t="shared" si="92"/>
        <v>0</v>
      </c>
      <c r="Z308" s="85">
        <f t="shared" si="92"/>
        <v>0</v>
      </c>
      <c r="AA308" s="85">
        <f t="shared" si="92"/>
        <v>0</v>
      </c>
      <c r="AB308" s="85">
        <f t="shared" si="92"/>
        <v>0</v>
      </c>
      <c r="AC308" s="85">
        <f t="shared" si="92"/>
        <v>0</v>
      </c>
      <c r="AD308" s="85">
        <f t="shared" si="92"/>
        <v>0</v>
      </c>
      <c r="AE308" s="85">
        <f t="shared" si="92"/>
        <v>0</v>
      </c>
      <c r="AF308" s="85">
        <f t="shared" si="92"/>
        <v>0</v>
      </c>
      <c r="AG308" s="85">
        <f t="shared" si="92"/>
        <v>0</v>
      </c>
      <c r="AJ308" s="2"/>
    </row>
    <row r="309" spans="4:36" ht="15"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3"/>
      <c r="AJ309" s="2"/>
    </row>
    <row r="310" spans="3:36" ht="15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9"/>
      <c r="AJ310" s="2"/>
    </row>
    <row r="311" spans="3:36" ht="15">
      <c r="C311" s="2" t="s">
        <v>113</v>
      </c>
      <c r="AH311" s="3"/>
      <c r="AJ311" s="2"/>
    </row>
    <row r="312" spans="34:36" ht="15">
      <c r="AH312" s="3"/>
      <c r="AJ312" s="2"/>
    </row>
    <row r="313" spans="3:36" ht="15">
      <c r="C313" s="2" t="s">
        <v>114</v>
      </c>
      <c r="D313" s="1">
        <f aca="true" t="shared" si="93" ref="D313:AG313">IF(D307&lt;0,-1*D307*D18,0)+IF(D308&lt;0,-1*D308*D19,0)</f>
        <v>146.2457472</v>
      </c>
      <c r="E313" s="1">
        <f t="shared" si="93"/>
        <v>148.252270208</v>
      </c>
      <c r="F313" s="1">
        <f t="shared" si="93"/>
        <v>159.28621302128641</v>
      </c>
      <c r="G313" s="1">
        <f t="shared" si="93"/>
        <v>167.36958355782133</v>
      </c>
      <c r="H313" s="1">
        <f t="shared" si="93"/>
        <v>173.45066307868956</v>
      </c>
      <c r="I313" s="1">
        <f t="shared" si="93"/>
        <v>200.30366416449354</v>
      </c>
      <c r="J313" s="1">
        <f t="shared" si="93"/>
        <v>206.43896158501934</v>
      </c>
      <c r="K313" s="1">
        <f t="shared" si="93"/>
        <v>212.76808213804847</v>
      </c>
      <c r="L313" s="1">
        <f t="shared" si="93"/>
        <v>219.4358565870494</v>
      </c>
      <c r="M313" s="1">
        <f t="shared" si="93"/>
        <v>225.90775394664675</v>
      </c>
      <c r="N313" s="1">
        <f t="shared" si="93"/>
        <v>305.5866596015092</v>
      </c>
      <c r="O313" s="1">
        <f t="shared" si="93"/>
        <v>315.78298300457726</v>
      </c>
      <c r="P313" s="1">
        <f t="shared" si="93"/>
        <v>324.3807993917809</v>
      </c>
      <c r="Q313" s="1">
        <f t="shared" si="93"/>
        <v>333.74029867297423</v>
      </c>
      <c r="R313" s="1">
        <f t="shared" si="93"/>
        <v>343.76290576336027</v>
      </c>
      <c r="S313" s="1">
        <f t="shared" si="93"/>
        <v>0</v>
      </c>
      <c r="T313" s="1">
        <f t="shared" si="93"/>
        <v>0</v>
      </c>
      <c r="U313" s="1">
        <f t="shared" si="93"/>
        <v>0</v>
      </c>
      <c r="V313" s="1">
        <f t="shared" si="93"/>
        <v>0</v>
      </c>
      <c r="W313" s="1">
        <f t="shared" si="93"/>
        <v>0</v>
      </c>
      <c r="X313" s="1">
        <f t="shared" si="93"/>
        <v>0</v>
      </c>
      <c r="Y313" s="1">
        <f t="shared" si="93"/>
        <v>0</v>
      </c>
      <c r="Z313" s="1">
        <f t="shared" si="93"/>
        <v>0</v>
      </c>
      <c r="AA313" s="1">
        <f t="shared" si="93"/>
        <v>0</v>
      </c>
      <c r="AB313" s="1">
        <f t="shared" si="93"/>
        <v>0</v>
      </c>
      <c r="AC313" s="1">
        <f t="shared" si="93"/>
        <v>0</v>
      </c>
      <c r="AD313" s="1">
        <f t="shared" si="93"/>
        <v>0</v>
      </c>
      <c r="AE313" s="1">
        <f t="shared" si="93"/>
        <v>0</v>
      </c>
      <c r="AF313" s="1">
        <f t="shared" si="93"/>
        <v>0</v>
      </c>
      <c r="AG313" s="1">
        <f t="shared" si="93"/>
        <v>0</v>
      </c>
      <c r="AH313" s="3">
        <f>SUM(D313:AG313)</f>
        <v>3482.7124419212564</v>
      </c>
      <c r="AI313" s="1">
        <f>NPV($D$12,E313:AG313)+D313</f>
        <v>2247.127032414778</v>
      </c>
      <c r="AJ313" s="2"/>
    </row>
    <row r="314" spans="3:36" ht="15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9"/>
      <c r="AJ314" s="2"/>
    </row>
    <row r="315" spans="3:36" ht="15">
      <c r="C315" s="2" t="s">
        <v>115</v>
      </c>
      <c r="D315" s="1">
        <f aca="true" t="shared" si="94" ref="D315:AG315">D313</f>
        <v>146.2457472</v>
      </c>
      <c r="E315" s="1">
        <f t="shared" si="94"/>
        <v>148.252270208</v>
      </c>
      <c r="F315" s="1">
        <f t="shared" si="94"/>
        <v>159.28621302128641</v>
      </c>
      <c r="G315" s="1">
        <f t="shared" si="94"/>
        <v>167.36958355782133</v>
      </c>
      <c r="H315" s="1">
        <f t="shared" si="94"/>
        <v>173.45066307868956</v>
      </c>
      <c r="I315" s="1">
        <f t="shared" si="94"/>
        <v>200.30366416449354</v>
      </c>
      <c r="J315" s="1">
        <f t="shared" si="94"/>
        <v>206.43896158501934</v>
      </c>
      <c r="K315" s="1">
        <f t="shared" si="94"/>
        <v>212.76808213804847</v>
      </c>
      <c r="L315" s="1">
        <f t="shared" si="94"/>
        <v>219.4358565870494</v>
      </c>
      <c r="M315" s="1">
        <f t="shared" si="94"/>
        <v>225.90775394664675</v>
      </c>
      <c r="N315" s="1">
        <f t="shared" si="94"/>
        <v>305.5866596015092</v>
      </c>
      <c r="O315" s="1">
        <f t="shared" si="94"/>
        <v>315.78298300457726</v>
      </c>
      <c r="P315" s="1">
        <f t="shared" si="94"/>
        <v>324.3807993917809</v>
      </c>
      <c r="Q315" s="1">
        <f t="shared" si="94"/>
        <v>333.74029867297423</v>
      </c>
      <c r="R315" s="1">
        <f t="shared" si="94"/>
        <v>343.76290576336027</v>
      </c>
      <c r="S315" s="1">
        <f t="shared" si="94"/>
        <v>0</v>
      </c>
      <c r="T315" s="1">
        <f t="shared" si="94"/>
        <v>0</v>
      </c>
      <c r="U315" s="1">
        <f t="shared" si="94"/>
        <v>0</v>
      </c>
      <c r="V315" s="1">
        <f t="shared" si="94"/>
        <v>0</v>
      </c>
      <c r="W315" s="1">
        <f t="shared" si="94"/>
        <v>0</v>
      </c>
      <c r="X315" s="1">
        <f t="shared" si="94"/>
        <v>0</v>
      </c>
      <c r="Y315" s="1">
        <f t="shared" si="94"/>
        <v>0</v>
      </c>
      <c r="Z315" s="1">
        <f t="shared" si="94"/>
        <v>0</v>
      </c>
      <c r="AA315" s="1">
        <f t="shared" si="94"/>
        <v>0</v>
      </c>
      <c r="AB315" s="1">
        <f t="shared" si="94"/>
        <v>0</v>
      </c>
      <c r="AC315" s="1">
        <f t="shared" si="94"/>
        <v>0</v>
      </c>
      <c r="AD315" s="1">
        <f t="shared" si="94"/>
        <v>0</v>
      </c>
      <c r="AE315" s="1">
        <f t="shared" si="94"/>
        <v>0</v>
      </c>
      <c r="AF315" s="1">
        <f t="shared" si="94"/>
        <v>0</v>
      </c>
      <c r="AG315" s="1">
        <f t="shared" si="94"/>
        <v>0</v>
      </c>
      <c r="AH315" s="3">
        <f>SUM(D315:AG315)</f>
        <v>3482.7124419212564</v>
      </c>
      <c r="AI315" s="1">
        <f>NPV($D$12,E315:AG315)+D315</f>
        <v>2247.127032414778</v>
      </c>
      <c r="AJ315" s="2"/>
    </row>
    <row r="316" spans="3:36" ht="15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9"/>
      <c r="AJ316" s="2"/>
    </row>
    <row r="317" spans="3:36" ht="15">
      <c r="C317" s="2" t="s">
        <v>116</v>
      </c>
      <c r="AH317" s="3"/>
      <c r="AJ317" s="2"/>
    </row>
    <row r="318" spans="34:36" ht="15">
      <c r="AH318" s="3"/>
      <c r="AJ318" s="2"/>
    </row>
    <row r="319" spans="3:36" ht="15">
      <c r="C319" s="2" t="s">
        <v>117</v>
      </c>
      <c r="D319" s="1">
        <f aca="true" t="shared" si="95" ref="D319:AG319">D220</f>
        <v>830</v>
      </c>
      <c r="E319" s="1">
        <f t="shared" si="95"/>
        <v>0</v>
      </c>
      <c r="F319" s="1">
        <f t="shared" si="95"/>
        <v>0</v>
      </c>
      <c r="G319" s="1">
        <f t="shared" si="95"/>
        <v>0</v>
      </c>
      <c r="H319" s="1">
        <f t="shared" si="95"/>
        <v>0</v>
      </c>
      <c r="I319" s="1">
        <f t="shared" si="95"/>
        <v>0</v>
      </c>
      <c r="J319" s="1">
        <f t="shared" si="95"/>
        <v>0</v>
      </c>
      <c r="K319" s="1">
        <f t="shared" si="95"/>
        <v>0</v>
      </c>
      <c r="L319" s="1">
        <f t="shared" si="95"/>
        <v>0</v>
      </c>
      <c r="M319" s="1">
        <f t="shared" si="95"/>
        <v>0</v>
      </c>
      <c r="N319" s="1">
        <f t="shared" si="95"/>
        <v>0</v>
      </c>
      <c r="O319" s="1">
        <f t="shared" si="95"/>
        <v>0</v>
      </c>
      <c r="P319" s="1">
        <f t="shared" si="95"/>
        <v>0</v>
      </c>
      <c r="Q319" s="1">
        <f t="shared" si="95"/>
        <v>0</v>
      </c>
      <c r="R319" s="1">
        <f t="shared" si="95"/>
        <v>0</v>
      </c>
      <c r="S319" s="1">
        <f t="shared" si="95"/>
        <v>0</v>
      </c>
      <c r="T319" s="1">
        <f t="shared" si="95"/>
        <v>0</v>
      </c>
      <c r="U319" s="1">
        <f t="shared" si="95"/>
        <v>0</v>
      </c>
      <c r="V319" s="1">
        <f t="shared" si="95"/>
        <v>0</v>
      </c>
      <c r="W319" s="1">
        <f t="shared" si="95"/>
        <v>0</v>
      </c>
      <c r="X319" s="1">
        <f t="shared" si="95"/>
        <v>0</v>
      </c>
      <c r="Y319" s="1">
        <f t="shared" si="95"/>
        <v>0</v>
      </c>
      <c r="Z319" s="1">
        <f t="shared" si="95"/>
        <v>0</v>
      </c>
      <c r="AA319" s="1">
        <f t="shared" si="95"/>
        <v>0</v>
      </c>
      <c r="AB319" s="1">
        <f t="shared" si="95"/>
        <v>0</v>
      </c>
      <c r="AC319" s="1">
        <f t="shared" si="95"/>
        <v>0</v>
      </c>
      <c r="AD319" s="1">
        <f t="shared" si="95"/>
        <v>0</v>
      </c>
      <c r="AE319" s="1">
        <f t="shared" si="95"/>
        <v>0</v>
      </c>
      <c r="AF319" s="1">
        <f t="shared" si="95"/>
        <v>0</v>
      </c>
      <c r="AG319" s="1">
        <f t="shared" si="95"/>
        <v>0</v>
      </c>
      <c r="AH319" s="3">
        <f>SUM(D319:AG319)</f>
        <v>830</v>
      </c>
      <c r="AI319" s="1">
        <f>NPV($D$12,E319:AG319)+D319</f>
        <v>830</v>
      </c>
      <c r="AJ319" s="2"/>
    </row>
    <row r="320" spans="34:36" ht="15">
      <c r="AH320" s="3"/>
      <c r="AJ320" s="2"/>
    </row>
    <row r="321" spans="3:36" ht="15">
      <c r="C321" s="2" t="s">
        <v>118</v>
      </c>
      <c r="D321" s="1">
        <f aca="true" t="shared" si="96" ref="D321:AG321">IF(D307&gt;0,D307*D18,0)+IF(D308&gt;0,D308*D19,0)</f>
        <v>0</v>
      </c>
      <c r="E321" s="1">
        <f t="shared" si="96"/>
        <v>0</v>
      </c>
      <c r="F321" s="1">
        <f t="shared" si="96"/>
        <v>0</v>
      </c>
      <c r="G321" s="1">
        <f t="shared" si="96"/>
        <v>0</v>
      </c>
      <c r="H321" s="1">
        <f t="shared" si="96"/>
        <v>0</v>
      </c>
      <c r="I321" s="1">
        <f t="shared" si="96"/>
        <v>0</v>
      </c>
      <c r="J321" s="1">
        <f t="shared" si="96"/>
        <v>0</v>
      </c>
      <c r="K321" s="1">
        <f t="shared" si="96"/>
        <v>0</v>
      </c>
      <c r="L321" s="1">
        <f t="shared" si="96"/>
        <v>0</v>
      </c>
      <c r="M321" s="1">
        <f t="shared" si="96"/>
        <v>0</v>
      </c>
      <c r="N321" s="1">
        <f t="shared" si="96"/>
        <v>0</v>
      </c>
      <c r="O321" s="1">
        <f t="shared" si="96"/>
        <v>0</v>
      </c>
      <c r="P321" s="1">
        <f t="shared" si="96"/>
        <v>0</v>
      </c>
      <c r="Q321" s="1">
        <f t="shared" si="96"/>
        <v>0</v>
      </c>
      <c r="R321" s="1">
        <f t="shared" si="96"/>
        <v>0</v>
      </c>
      <c r="S321" s="1">
        <f t="shared" si="96"/>
        <v>0</v>
      </c>
      <c r="T321" s="1">
        <f t="shared" si="96"/>
        <v>0</v>
      </c>
      <c r="U321" s="1">
        <f t="shared" si="96"/>
        <v>0</v>
      </c>
      <c r="V321" s="1">
        <f t="shared" si="96"/>
        <v>0</v>
      </c>
      <c r="W321" s="1">
        <f t="shared" si="96"/>
        <v>0</v>
      </c>
      <c r="X321" s="1">
        <f t="shared" si="96"/>
        <v>0</v>
      </c>
      <c r="Y321" s="1">
        <f t="shared" si="96"/>
        <v>0</v>
      </c>
      <c r="Z321" s="1">
        <f t="shared" si="96"/>
        <v>0</v>
      </c>
      <c r="AA321" s="1">
        <f t="shared" si="96"/>
        <v>0</v>
      </c>
      <c r="AB321" s="1">
        <f t="shared" si="96"/>
        <v>0</v>
      </c>
      <c r="AC321" s="1">
        <f t="shared" si="96"/>
        <v>0</v>
      </c>
      <c r="AD321" s="1">
        <f t="shared" si="96"/>
        <v>0</v>
      </c>
      <c r="AE321" s="1">
        <f t="shared" si="96"/>
        <v>0</v>
      </c>
      <c r="AF321" s="1">
        <f t="shared" si="96"/>
        <v>0</v>
      </c>
      <c r="AG321" s="1">
        <f t="shared" si="96"/>
        <v>0</v>
      </c>
      <c r="AH321" s="3">
        <f>SUM(D321:AG321)</f>
        <v>0</v>
      </c>
      <c r="AI321" s="1">
        <f>NPV($D$12,E321:AG321)+D321</f>
        <v>0</v>
      </c>
      <c r="AJ321" s="2"/>
    </row>
    <row r="322" spans="34:36" ht="15">
      <c r="AH322" s="3"/>
      <c r="AJ322" s="2"/>
    </row>
    <row r="323" spans="3:36" ht="15">
      <c r="C323" s="2" t="s">
        <v>119</v>
      </c>
      <c r="D323" s="1">
        <f aca="true" t="shared" si="97" ref="D323:AG323">D215*D388</f>
        <v>0</v>
      </c>
      <c r="E323" s="1">
        <f t="shared" si="97"/>
        <v>0</v>
      </c>
      <c r="F323" s="1">
        <f t="shared" si="97"/>
        <v>0</v>
      </c>
      <c r="G323" s="1">
        <f t="shared" si="97"/>
        <v>0</v>
      </c>
      <c r="H323" s="1">
        <f t="shared" si="97"/>
        <v>0</v>
      </c>
      <c r="I323" s="1">
        <f t="shared" si="97"/>
        <v>0</v>
      </c>
      <c r="J323" s="1">
        <f t="shared" si="97"/>
        <v>0</v>
      </c>
      <c r="K323" s="1">
        <f t="shared" si="97"/>
        <v>0</v>
      </c>
      <c r="L323" s="1">
        <f t="shared" si="97"/>
        <v>0</v>
      </c>
      <c r="M323" s="1">
        <f t="shared" si="97"/>
        <v>0</v>
      </c>
      <c r="N323" s="1">
        <f t="shared" si="97"/>
        <v>0</v>
      </c>
      <c r="O323" s="1">
        <f t="shared" si="97"/>
        <v>0</v>
      </c>
      <c r="P323" s="1">
        <f t="shared" si="97"/>
        <v>0</v>
      </c>
      <c r="Q323" s="1">
        <f t="shared" si="97"/>
        <v>0</v>
      </c>
      <c r="R323" s="1">
        <f t="shared" si="97"/>
        <v>0</v>
      </c>
      <c r="S323" s="1">
        <f t="shared" si="97"/>
        <v>0</v>
      </c>
      <c r="T323" s="1">
        <f t="shared" si="97"/>
        <v>0</v>
      </c>
      <c r="U323" s="1">
        <f t="shared" si="97"/>
        <v>0</v>
      </c>
      <c r="V323" s="1">
        <f t="shared" si="97"/>
        <v>0</v>
      </c>
      <c r="W323" s="1">
        <f t="shared" si="97"/>
        <v>0</v>
      </c>
      <c r="X323" s="1">
        <f t="shared" si="97"/>
        <v>0</v>
      </c>
      <c r="Y323" s="1">
        <f t="shared" si="97"/>
        <v>0</v>
      </c>
      <c r="Z323" s="1">
        <f t="shared" si="97"/>
        <v>0</v>
      </c>
      <c r="AA323" s="1">
        <f t="shared" si="97"/>
        <v>0</v>
      </c>
      <c r="AB323" s="1">
        <f t="shared" si="97"/>
        <v>0</v>
      </c>
      <c r="AC323" s="1">
        <f t="shared" si="97"/>
        <v>0</v>
      </c>
      <c r="AD323" s="1">
        <f t="shared" si="97"/>
        <v>0</v>
      </c>
      <c r="AE323" s="1">
        <f t="shared" si="97"/>
        <v>0</v>
      </c>
      <c r="AF323" s="1">
        <f t="shared" si="97"/>
        <v>0</v>
      </c>
      <c r="AG323" s="1">
        <f t="shared" si="97"/>
        <v>0</v>
      </c>
      <c r="AH323" s="3">
        <f>SUM(D323:AG323)</f>
        <v>0</v>
      </c>
      <c r="AI323" s="1">
        <f>NPV($D$12,E323:AG323)+D323</f>
        <v>0</v>
      </c>
      <c r="AJ323" s="2"/>
    </row>
    <row r="324" spans="3:36" ht="15"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9"/>
      <c r="AJ324" s="2"/>
    </row>
    <row r="325" spans="3:36" ht="15">
      <c r="C325" s="2" t="s">
        <v>120</v>
      </c>
      <c r="D325" s="1">
        <f aca="true" t="shared" si="98" ref="D325:AG325">SUM(D319:D323)</f>
        <v>830</v>
      </c>
      <c r="E325" s="1">
        <f t="shared" si="98"/>
        <v>0</v>
      </c>
      <c r="F325" s="1">
        <f t="shared" si="98"/>
        <v>0</v>
      </c>
      <c r="G325" s="1">
        <f t="shared" si="98"/>
        <v>0</v>
      </c>
      <c r="H325" s="1">
        <f t="shared" si="98"/>
        <v>0</v>
      </c>
      <c r="I325" s="1">
        <f t="shared" si="98"/>
        <v>0</v>
      </c>
      <c r="J325" s="1">
        <f t="shared" si="98"/>
        <v>0</v>
      </c>
      <c r="K325" s="1">
        <f t="shared" si="98"/>
        <v>0</v>
      </c>
      <c r="L325" s="1">
        <f t="shared" si="98"/>
        <v>0</v>
      </c>
      <c r="M325" s="1">
        <f t="shared" si="98"/>
        <v>0</v>
      </c>
      <c r="N325" s="1">
        <f t="shared" si="98"/>
        <v>0</v>
      </c>
      <c r="O325" s="1">
        <f t="shared" si="98"/>
        <v>0</v>
      </c>
      <c r="P325" s="1">
        <f t="shared" si="98"/>
        <v>0</v>
      </c>
      <c r="Q325" s="1">
        <f t="shared" si="98"/>
        <v>0</v>
      </c>
      <c r="R325" s="1">
        <f t="shared" si="98"/>
        <v>0</v>
      </c>
      <c r="S325" s="1">
        <f t="shared" si="98"/>
        <v>0</v>
      </c>
      <c r="T325" s="1">
        <f t="shared" si="98"/>
        <v>0</v>
      </c>
      <c r="U325" s="1">
        <f t="shared" si="98"/>
        <v>0</v>
      </c>
      <c r="V325" s="1">
        <f t="shared" si="98"/>
        <v>0</v>
      </c>
      <c r="W325" s="1">
        <f t="shared" si="98"/>
        <v>0</v>
      </c>
      <c r="X325" s="1">
        <f t="shared" si="98"/>
        <v>0</v>
      </c>
      <c r="Y325" s="1">
        <f t="shared" si="98"/>
        <v>0</v>
      </c>
      <c r="Z325" s="1">
        <f t="shared" si="98"/>
        <v>0</v>
      </c>
      <c r="AA325" s="1">
        <f t="shared" si="98"/>
        <v>0</v>
      </c>
      <c r="AB325" s="1">
        <f t="shared" si="98"/>
        <v>0</v>
      </c>
      <c r="AC325" s="1">
        <f t="shared" si="98"/>
        <v>0</v>
      </c>
      <c r="AD325" s="1">
        <f t="shared" si="98"/>
        <v>0</v>
      </c>
      <c r="AE325" s="1">
        <f t="shared" si="98"/>
        <v>0</v>
      </c>
      <c r="AF325" s="1">
        <f t="shared" si="98"/>
        <v>0</v>
      </c>
      <c r="AG325" s="1">
        <f t="shared" si="98"/>
        <v>0</v>
      </c>
      <c r="AH325" s="3">
        <f>SUM(D325:AG325)</f>
        <v>830</v>
      </c>
      <c r="AI325" s="1">
        <f>NPV($D$12,E325:AG325)+D325</f>
        <v>830</v>
      </c>
      <c r="AJ325" s="2"/>
    </row>
    <row r="326" spans="3:36" ht="15"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9"/>
      <c r="AJ326" s="2"/>
    </row>
    <row r="327" ht="15">
      <c r="AJ327" s="2"/>
    </row>
    <row r="328" spans="3:36" ht="15">
      <c r="C328" s="2" t="s">
        <v>121</v>
      </c>
      <c r="D328" s="1">
        <f>D315-D325</f>
        <v>-683.7542528</v>
      </c>
      <c r="E328" s="1">
        <f aca="true" t="shared" si="99" ref="E328:AG328">E315-E325</f>
        <v>148.252270208</v>
      </c>
      <c r="F328" s="1">
        <f t="shared" si="99"/>
        <v>159.28621302128641</v>
      </c>
      <c r="G328" s="1">
        <f t="shared" si="99"/>
        <v>167.36958355782133</v>
      </c>
      <c r="H328" s="1">
        <f t="shared" si="99"/>
        <v>173.45066307868956</v>
      </c>
      <c r="I328" s="1">
        <f t="shared" si="99"/>
        <v>200.30366416449354</v>
      </c>
      <c r="J328" s="1">
        <f t="shared" si="99"/>
        <v>206.43896158501934</v>
      </c>
      <c r="K328" s="1">
        <f t="shared" si="99"/>
        <v>212.76808213804847</v>
      </c>
      <c r="L328" s="1">
        <f t="shared" si="99"/>
        <v>219.4358565870494</v>
      </c>
      <c r="M328" s="1">
        <f t="shared" si="99"/>
        <v>225.90775394664675</v>
      </c>
      <c r="N328" s="1">
        <f t="shared" si="99"/>
        <v>305.5866596015092</v>
      </c>
      <c r="O328" s="1">
        <f t="shared" si="99"/>
        <v>315.78298300457726</v>
      </c>
      <c r="P328" s="1">
        <f t="shared" si="99"/>
        <v>324.3807993917809</v>
      </c>
      <c r="Q328" s="1">
        <f t="shared" si="99"/>
        <v>333.74029867297423</v>
      </c>
      <c r="R328" s="1">
        <f t="shared" si="99"/>
        <v>343.76290576336027</v>
      </c>
      <c r="S328" s="1">
        <f t="shared" si="99"/>
        <v>0</v>
      </c>
      <c r="T328" s="1">
        <f t="shared" si="99"/>
        <v>0</v>
      </c>
      <c r="U328" s="1">
        <f t="shared" si="99"/>
        <v>0</v>
      </c>
      <c r="V328" s="1">
        <f t="shared" si="99"/>
        <v>0</v>
      </c>
      <c r="W328" s="1">
        <f t="shared" si="99"/>
        <v>0</v>
      </c>
      <c r="X328" s="1">
        <f t="shared" si="99"/>
        <v>0</v>
      </c>
      <c r="Y328" s="1">
        <f t="shared" si="99"/>
        <v>0</v>
      </c>
      <c r="Z328" s="1">
        <f t="shared" si="99"/>
        <v>0</v>
      </c>
      <c r="AA328" s="1">
        <f t="shared" si="99"/>
        <v>0</v>
      </c>
      <c r="AB328" s="1">
        <f t="shared" si="99"/>
        <v>0</v>
      </c>
      <c r="AC328" s="1">
        <f t="shared" si="99"/>
        <v>0</v>
      </c>
      <c r="AD328" s="1">
        <f t="shared" si="99"/>
        <v>0</v>
      </c>
      <c r="AE328" s="1">
        <f t="shared" si="99"/>
        <v>0</v>
      </c>
      <c r="AF328" s="1">
        <f t="shared" si="99"/>
        <v>0</v>
      </c>
      <c r="AG328" s="1">
        <f t="shared" si="99"/>
        <v>0</v>
      </c>
      <c r="AH328" s="3">
        <f>SUM(D328:AG328)</f>
        <v>2652.712441921257</v>
      </c>
      <c r="AI328" s="1">
        <f>NPV($D$12,E328:AG328)+D328</f>
        <v>1417.1270324147781</v>
      </c>
      <c r="AJ328" s="2"/>
    </row>
    <row r="329" spans="34:36" ht="15">
      <c r="AH329" s="3"/>
      <c r="AJ329" s="2"/>
    </row>
    <row r="330" spans="3:36" ht="15">
      <c r="C330" s="2" t="s">
        <v>122</v>
      </c>
      <c r="D330" s="1">
        <f aca="true" t="shared" si="100" ref="D330:AG330">D323</f>
        <v>0</v>
      </c>
      <c r="E330" s="1">
        <f t="shared" si="100"/>
        <v>0</v>
      </c>
      <c r="F330" s="1">
        <f t="shared" si="100"/>
        <v>0</v>
      </c>
      <c r="G330" s="1">
        <f t="shared" si="100"/>
        <v>0</v>
      </c>
      <c r="H330" s="1">
        <f t="shared" si="100"/>
        <v>0</v>
      </c>
      <c r="I330" s="1">
        <f t="shared" si="100"/>
        <v>0</v>
      </c>
      <c r="J330" s="1">
        <f t="shared" si="100"/>
        <v>0</v>
      </c>
      <c r="K330" s="1">
        <f t="shared" si="100"/>
        <v>0</v>
      </c>
      <c r="L330" s="1">
        <f t="shared" si="100"/>
        <v>0</v>
      </c>
      <c r="M330" s="1">
        <f t="shared" si="100"/>
        <v>0</v>
      </c>
      <c r="N330" s="1">
        <f t="shared" si="100"/>
        <v>0</v>
      </c>
      <c r="O330" s="1">
        <f t="shared" si="100"/>
        <v>0</v>
      </c>
      <c r="P330" s="1">
        <f t="shared" si="100"/>
        <v>0</v>
      </c>
      <c r="Q330" s="1">
        <f t="shared" si="100"/>
        <v>0</v>
      </c>
      <c r="R330" s="1">
        <f t="shared" si="100"/>
        <v>0</v>
      </c>
      <c r="S330" s="1">
        <f t="shared" si="100"/>
        <v>0</v>
      </c>
      <c r="T330" s="1">
        <f t="shared" si="100"/>
        <v>0</v>
      </c>
      <c r="U330" s="1">
        <f t="shared" si="100"/>
        <v>0</v>
      </c>
      <c r="V330" s="1">
        <f t="shared" si="100"/>
        <v>0</v>
      </c>
      <c r="W330" s="1">
        <f t="shared" si="100"/>
        <v>0</v>
      </c>
      <c r="X330" s="1">
        <f t="shared" si="100"/>
        <v>0</v>
      </c>
      <c r="Y330" s="1">
        <f t="shared" si="100"/>
        <v>0</v>
      </c>
      <c r="Z330" s="1">
        <f t="shared" si="100"/>
        <v>0</v>
      </c>
      <c r="AA330" s="1">
        <f t="shared" si="100"/>
        <v>0</v>
      </c>
      <c r="AB330" s="1">
        <f t="shared" si="100"/>
        <v>0</v>
      </c>
      <c r="AC330" s="1">
        <f t="shared" si="100"/>
        <v>0</v>
      </c>
      <c r="AD330" s="1">
        <f t="shared" si="100"/>
        <v>0</v>
      </c>
      <c r="AE330" s="1">
        <f t="shared" si="100"/>
        <v>0</v>
      </c>
      <c r="AF330" s="1">
        <f t="shared" si="100"/>
        <v>0</v>
      </c>
      <c r="AG330" s="1">
        <f t="shared" si="100"/>
        <v>0</v>
      </c>
      <c r="AH330" s="3">
        <f>SUM(D330:AG330)</f>
        <v>0</v>
      </c>
      <c r="AI330" s="1">
        <f>NPV($D$12,E330:AG330)+D330</f>
        <v>0</v>
      </c>
      <c r="AJ330" s="2"/>
    </row>
    <row r="331" spans="34:36" ht="15">
      <c r="AH331" s="3"/>
      <c r="AJ331" s="2"/>
    </row>
    <row r="332" spans="3:36" ht="15">
      <c r="C332" s="2" t="s">
        <v>123</v>
      </c>
      <c r="D332" s="1">
        <f aca="true" t="shared" si="101" ref="D332:AG332">D328+D330</f>
        <v>-683.7542528</v>
      </c>
      <c r="E332" s="1">
        <f t="shared" si="101"/>
        <v>148.252270208</v>
      </c>
      <c r="F332" s="1">
        <f t="shared" si="101"/>
        <v>159.28621302128641</v>
      </c>
      <c r="G332" s="1">
        <f t="shared" si="101"/>
        <v>167.36958355782133</v>
      </c>
      <c r="H332" s="1">
        <f t="shared" si="101"/>
        <v>173.45066307868956</v>
      </c>
      <c r="I332" s="1">
        <f t="shared" si="101"/>
        <v>200.30366416449354</v>
      </c>
      <c r="J332" s="1">
        <f t="shared" si="101"/>
        <v>206.43896158501934</v>
      </c>
      <c r="K332" s="1">
        <f t="shared" si="101"/>
        <v>212.76808213804847</v>
      </c>
      <c r="L332" s="1">
        <f t="shared" si="101"/>
        <v>219.4358565870494</v>
      </c>
      <c r="M332" s="1">
        <f t="shared" si="101"/>
        <v>225.90775394664675</v>
      </c>
      <c r="N332" s="1">
        <f t="shared" si="101"/>
        <v>305.5866596015092</v>
      </c>
      <c r="O332" s="1">
        <f t="shared" si="101"/>
        <v>315.78298300457726</v>
      </c>
      <c r="P332" s="1">
        <f t="shared" si="101"/>
        <v>324.3807993917809</v>
      </c>
      <c r="Q332" s="1">
        <f t="shared" si="101"/>
        <v>333.74029867297423</v>
      </c>
      <c r="R332" s="1">
        <f t="shared" si="101"/>
        <v>343.76290576336027</v>
      </c>
      <c r="S332" s="1">
        <f t="shared" si="101"/>
        <v>0</v>
      </c>
      <c r="T332" s="1">
        <f t="shared" si="101"/>
        <v>0</v>
      </c>
      <c r="U332" s="1">
        <f t="shared" si="101"/>
        <v>0</v>
      </c>
      <c r="V332" s="1">
        <f t="shared" si="101"/>
        <v>0</v>
      </c>
      <c r="W332" s="1">
        <f t="shared" si="101"/>
        <v>0</v>
      </c>
      <c r="X332" s="1">
        <f t="shared" si="101"/>
        <v>0</v>
      </c>
      <c r="Y332" s="1">
        <f t="shared" si="101"/>
        <v>0</v>
      </c>
      <c r="Z332" s="1">
        <f t="shared" si="101"/>
        <v>0</v>
      </c>
      <c r="AA332" s="1">
        <f t="shared" si="101"/>
        <v>0</v>
      </c>
      <c r="AB332" s="1">
        <f t="shared" si="101"/>
        <v>0</v>
      </c>
      <c r="AC332" s="1">
        <f t="shared" si="101"/>
        <v>0</v>
      </c>
      <c r="AD332" s="1">
        <f t="shared" si="101"/>
        <v>0</v>
      </c>
      <c r="AE332" s="1">
        <f t="shared" si="101"/>
        <v>0</v>
      </c>
      <c r="AF332" s="1">
        <f t="shared" si="101"/>
        <v>0</v>
      </c>
      <c r="AG332" s="1">
        <f t="shared" si="101"/>
        <v>0</v>
      </c>
      <c r="AH332" s="3">
        <f>SUM(D332:AG332)</f>
        <v>2652.712441921257</v>
      </c>
      <c r="AI332" s="1">
        <f>NPV($D$12,E332:AG332)+D332</f>
        <v>1417.1270324147781</v>
      </c>
      <c r="AJ332" s="2"/>
    </row>
    <row r="333" spans="34:36" ht="15">
      <c r="AH333" s="3"/>
      <c r="AJ333" s="2"/>
    </row>
    <row r="334" ht="15">
      <c r="AH334" s="3"/>
    </row>
    <row r="335" spans="4:35" ht="15">
      <c r="D335" s="4"/>
      <c r="F335" s="1" t="s">
        <v>235</v>
      </c>
      <c r="AH335" s="3"/>
      <c r="AI335" s="13">
        <f ca="1">NOW()</f>
        <v>40239.545891319445</v>
      </c>
    </row>
    <row r="336" spans="6:35" ht="15">
      <c r="F336" s="1" t="str">
        <f>$D$1</f>
        <v>Clothes Dryer Conversion Program</v>
      </c>
      <c r="AH336" s="3"/>
      <c r="AI336" s="5">
        <f ca="1">NOW()</f>
        <v>40239.545891319445</v>
      </c>
    </row>
    <row r="337" ht="15">
      <c r="AH337" s="3"/>
    </row>
    <row r="338" ht="15">
      <c r="AH338" s="3"/>
    </row>
    <row r="339" spans="4:36" ht="15">
      <c r="D339" s="8">
        <f aca="true" t="shared" si="102" ref="D339:AG339">D179</f>
        <v>2010</v>
      </c>
      <c r="E339" s="8">
        <f t="shared" si="102"/>
        <v>2011</v>
      </c>
      <c r="F339" s="8">
        <f t="shared" si="102"/>
        <v>2012</v>
      </c>
      <c r="G339" s="8">
        <f t="shared" si="102"/>
        <v>2013</v>
      </c>
      <c r="H339" s="8">
        <f t="shared" si="102"/>
        <v>2014</v>
      </c>
      <c r="I339" s="8">
        <f t="shared" si="102"/>
        <v>2015</v>
      </c>
      <c r="J339" s="8">
        <f t="shared" si="102"/>
        <v>2016</v>
      </c>
      <c r="K339" s="8">
        <f t="shared" si="102"/>
        <v>2017</v>
      </c>
      <c r="L339" s="8">
        <f t="shared" si="102"/>
        <v>2018</v>
      </c>
      <c r="M339" s="8">
        <f t="shared" si="102"/>
        <v>2019</v>
      </c>
      <c r="N339" s="8">
        <f t="shared" si="102"/>
        <v>2020</v>
      </c>
      <c r="O339" s="8">
        <f t="shared" si="102"/>
        <v>2021</v>
      </c>
      <c r="P339" s="8">
        <f t="shared" si="102"/>
        <v>2022</v>
      </c>
      <c r="Q339" s="8">
        <f t="shared" si="102"/>
        <v>2023</v>
      </c>
      <c r="R339" s="8">
        <f t="shared" si="102"/>
        <v>2024</v>
      </c>
      <c r="S339" s="8">
        <f t="shared" si="102"/>
        <v>2025</v>
      </c>
      <c r="T339" s="8">
        <f t="shared" si="102"/>
        <v>2026</v>
      </c>
      <c r="U339" s="8">
        <f t="shared" si="102"/>
        <v>2027</v>
      </c>
      <c r="V339" s="8">
        <f t="shared" si="102"/>
        <v>2028</v>
      </c>
      <c r="W339" s="8">
        <f t="shared" si="102"/>
        <v>2029</v>
      </c>
      <c r="X339" s="8">
        <f t="shared" si="102"/>
        <v>2030</v>
      </c>
      <c r="Y339" s="8">
        <f t="shared" si="102"/>
        <v>2031</v>
      </c>
      <c r="Z339" s="8">
        <f t="shared" si="102"/>
        <v>2032</v>
      </c>
      <c r="AA339" s="8">
        <f t="shared" si="102"/>
        <v>2033</v>
      </c>
      <c r="AB339" s="8">
        <f t="shared" si="102"/>
        <v>2034</v>
      </c>
      <c r="AC339" s="8">
        <f t="shared" si="102"/>
        <v>2035</v>
      </c>
      <c r="AD339" s="8">
        <f t="shared" si="102"/>
        <v>2036</v>
      </c>
      <c r="AE339" s="8">
        <f t="shared" si="102"/>
        <v>2037</v>
      </c>
      <c r="AF339" s="8">
        <f t="shared" si="102"/>
        <v>2038</v>
      </c>
      <c r="AG339" s="8">
        <f t="shared" si="102"/>
        <v>2039</v>
      </c>
      <c r="AH339" s="2" t="s">
        <v>148</v>
      </c>
      <c r="AI339" s="10" t="s">
        <v>150</v>
      </c>
      <c r="AJ339" s="2"/>
    </row>
    <row r="340" spans="3:36" ht="15">
      <c r="C340" s="2" t="s">
        <v>56</v>
      </c>
      <c r="AH340" s="3"/>
      <c r="AJ340" s="2"/>
    </row>
    <row r="341" spans="34:36" ht="15">
      <c r="AH341" s="3"/>
      <c r="AJ341" s="2"/>
    </row>
    <row r="342" spans="3:36" ht="15">
      <c r="C342" s="2" t="s">
        <v>57</v>
      </c>
      <c r="D342" s="85">
        <f aca="true" t="shared" si="103" ref="D342:AG342">D43</f>
        <v>1</v>
      </c>
      <c r="E342" s="85">
        <f t="shared" si="103"/>
        <v>1</v>
      </c>
      <c r="F342" s="85">
        <f t="shared" si="103"/>
        <v>1</v>
      </c>
      <c r="G342" s="85">
        <f t="shared" si="103"/>
        <v>1</v>
      </c>
      <c r="H342" s="85">
        <f t="shared" si="103"/>
        <v>1</v>
      </c>
      <c r="I342" s="85">
        <f t="shared" si="103"/>
        <v>1</v>
      </c>
      <c r="J342" s="85">
        <f t="shared" si="103"/>
        <v>1</v>
      </c>
      <c r="K342" s="85">
        <f t="shared" si="103"/>
        <v>1</v>
      </c>
      <c r="L342" s="85">
        <f t="shared" si="103"/>
        <v>1</v>
      </c>
      <c r="M342" s="85">
        <f t="shared" si="103"/>
        <v>1</v>
      </c>
      <c r="N342" s="85">
        <f t="shared" si="103"/>
        <v>1</v>
      </c>
      <c r="O342" s="85">
        <f t="shared" si="103"/>
        <v>1</v>
      </c>
      <c r="P342" s="85">
        <f t="shared" si="103"/>
        <v>1</v>
      </c>
      <c r="Q342" s="85">
        <f t="shared" si="103"/>
        <v>1</v>
      </c>
      <c r="R342" s="85">
        <f t="shared" si="103"/>
        <v>1</v>
      </c>
      <c r="S342" s="85">
        <f t="shared" si="103"/>
        <v>0</v>
      </c>
      <c r="T342" s="85">
        <f t="shared" si="103"/>
        <v>0</v>
      </c>
      <c r="U342" s="85">
        <f t="shared" si="103"/>
        <v>0</v>
      </c>
      <c r="V342" s="85">
        <f t="shared" si="103"/>
        <v>0</v>
      </c>
      <c r="W342" s="85">
        <f t="shared" si="103"/>
        <v>0</v>
      </c>
      <c r="X342" s="85">
        <f t="shared" si="103"/>
        <v>0</v>
      </c>
      <c r="Y342" s="85">
        <f t="shared" si="103"/>
        <v>0</v>
      </c>
      <c r="Z342" s="85">
        <f t="shared" si="103"/>
        <v>0</v>
      </c>
      <c r="AA342" s="85">
        <f t="shared" si="103"/>
        <v>0</v>
      </c>
      <c r="AB342" s="85">
        <f t="shared" si="103"/>
        <v>0</v>
      </c>
      <c r="AC342" s="85">
        <f t="shared" si="103"/>
        <v>0</v>
      </c>
      <c r="AD342" s="85">
        <f t="shared" si="103"/>
        <v>0</v>
      </c>
      <c r="AE342" s="85">
        <f t="shared" si="103"/>
        <v>0</v>
      </c>
      <c r="AF342" s="85">
        <f t="shared" si="103"/>
        <v>0</v>
      </c>
      <c r="AG342" s="85">
        <f t="shared" si="103"/>
        <v>0</v>
      </c>
      <c r="AH342" s="3"/>
      <c r="AJ342" s="2"/>
    </row>
    <row r="343" spans="4:36" ht="15"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3"/>
      <c r="AJ343" s="2"/>
    </row>
    <row r="344" spans="3:36" ht="15">
      <c r="C344" s="2" t="s">
        <v>124</v>
      </c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3"/>
      <c r="AJ344" s="2"/>
    </row>
    <row r="345" spans="3:36" ht="15">
      <c r="C345" s="2" t="s">
        <v>111</v>
      </c>
      <c r="D345" s="85">
        <f aca="true" t="shared" si="104" ref="D345:AG345">D187</f>
        <v>6.528</v>
      </c>
      <c r="E345" s="85">
        <f t="shared" si="104"/>
        <v>6.528</v>
      </c>
      <c r="F345" s="85">
        <f t="shared" si="104"/>
        <v>6.528</v>
      </c>
      <c r="G345" s="85">
        <f t="shared" si="104"/>
        <v>6.528</v>
      </c>
      <c r="H345" s="85">
        <f t="shared" si="104"/>
        <v>6.528</v>
      </c>
      <c r="I345" s="85">
        <f t="shared" si="104"/>
        <v>6.528</v>
      </c>
      <c r="J345" s="85">
        <f t="shared" si="104"/>
        <v>6.528</v>
      </c>
      <c r="K345" s="85">
        <f t="shared" si="104"/>
        <v>6.528</v>
      </c>
      <c r="L345" s="85">
        <f t="shared" si="104"/>
        <v>6.528</v>
      </c>
      <c r="M345" s="85">
        <f t="shared" si="104"/>
        <v>6.528</v>
      </c>
      <c r="N345" s="85">
        <f t="shared" si="104"/>
        <v>6.528</v>
      </c>
      <c r="O345" s="85">
        <f t="shared" si="104"/>
        <v>6.528</v>
      </c>
      <c r="P345" s="85">
        <f t="shared" si="104"/>
        <v>6.528</v>
      </c>
      <c r="Q345" s="85">
        <f t="shared" si="104"/>
        <v>6.528</v>
      </c>
      <c r="R345" s="85">
        <f t="shared" si="104"/>
        <v>6.528</v>
      </c>
      <c r="S345" s="85">
        <f t="shared" si="104"/>
        <v>0</v>
      </c>
      <c r="T345" s="85">
        <f t="shared" si="104"/>
        <v>0</v>
      </c>
      <c r="U345" s="85">
        <f t="shared" si="104"/>
        <v>0</v>
      </c>
      <c r="V345" s="85">
        <f t="shared" si="104"/>
        <v>0</v>
      </c>
      <c r="W345" s="85">
        <f t="shared" si="104"/>
        <v>0</v>
      </c>
      <c r="X345" s="85">
        <f t="shared" si="104"/>
        <v>0</v>
      </c>
      <c r="Y345" s="85">
        <f t="shared" si="104"/>
        <v>0</v>
      </c>
      <c r="Z345" s="85">
        <f t="shared" si="104"/>
        <v>0</v>
      </c>
      <c r="AA345" s="85">
        <f t="shared" si="104"/>
        <v>0</v>
      </c>
      <c r="AB345" s="85">
        <f t="shared" si="104"/>
        <v>0</v>
      </c>
      <c r="AC345" s="85">
        <f t="shared" si="104"/>
        <v>0</v>
      </c>
      <c r="AD345" s="85">
        <f t="shared" si="104"/>
        <v>0</v>
      </c>
      <c r="AE345" s="85">
        <f t="shared" si="104"/>
        <v>0</v>
      </c>
      <c r="AF345" s="85">
        <f t="shared" si="104"/>
        <v>0</v>
      </c>
      <c r="AG345" s="85">
        <f t="shared" si="104"/>
        <v>0</v>
      </c>
      <c r="AJ345" s="2"/>
    </row>
    <row r="346" spans="3:36" ht="15">
      <c r="C346" s="2" t="s">
        <v>112</v>
      </c>
      <c r="D346" s="85">
        <f aca="true" t="shared" si="105" ref="D346:AG346">D188</f>
        <v>0</v>
      </c>
      <c r="E346" s="85">
        <f t="shared" si="105"/>
        <v>0</v>
      </c>
      <c r="F346" s="85">
        <f t="shared" si="105"/>
        <v>0</v>
      </c>
      <c r="G346" s="85">
        <f t="shared" si="105"/>
        <v>0</v>
      </c>
      <c r="H346" s="85">
        <f t="shared" si="105"/>
        <v>0</v>
      </c>
      <c r="I346" s="85">
        <f t="shared" si="105"/>
        <v>0</v>
      </c>
      <c r="J346" s="85">
        <f t="shared" si="105"/>
        <v>0</v>
      </c>
      <c r="K346" s="85">
        <f t="shared" si="105"/>
        <v>0</v>
      </c>
      <c r="L346" s="85">
        <f t="shared" si="105"/>
        <v>0</v>
      </c>
      <c r="M346" s="85">
        <f t="shared" si="105"/>
        <v>0</v>
      </c>
      <c r="N346" s="85">
        <f t="shared" si="105"/>
        <v>0</v>
      </c>
      <c r="O346" s="85">
        <f t="shared" si="105"/>
        <v>0</v>
      </c>
      <c r="P346" s="85">
        <f t="shared" si="105"/>
        <v>0</v>
      </c>
      <c r="Q346" s="85">
        <f t="shared" si="105"/>
        <v>0</v>
      </c>
      <c r="R346" s="85">
        <f t="shared" si="105"/>
        <v>0</v>
      </c>
      <c r="S346" s="85">
        <f t="shared" si="105"/>
        <v>0</v>
      </c>
      <c r="T346" s="85">
        <f t="shared" si="105"/>
        <v>0</v>
      </c>
      <c r="U346" s="85">
        <f t="shared" si="105"/>
        <v>0</v>
      </c>
      <c r="V346" s="85">
        <f t="shared" si="105"/>
        <v>0</v>
      </c>
      <c r="W346" s="85">
        <f t="shared" si="105"/>
        <v>0</v>
      </c>
      <c r="X346" s="85">
        <f t="shared" si="105"/>
        <v>0</v>
      </c>
      <c r="Y346" s="85">
        <f t="shared" si="105"/>
        <v>0</v>
      </c>
      <c r="Z346" s="85">
        <f t="shared" si="105"/>
        <v>0</v>
      </c>
      <c r="AA346" s="85">
        <f t="shared" si="105"/>
        <v>0</v>
      </c>
      <c r="AB346" s="85">
        <f t="shared" si="105"/>
        <v>0</v>
      </c>
      <c r="AC346" s="85">
        <f t="shared" si="105"/>
        <v>0</v>
      </c>
      <c r="AD346" s="85">
        <f t="shared" si="105"/>
        <v>0</v>
      </c>
      <c r="AE346" s="85">
        <f t="shared" si="105"/>
        <v>0</v>
      </c>
      <c r="AF346" s="85">
        <f t="shared" si="105"/>
        <v>0</v>
      </c>
      <c r="AG346" s="85">
        <f t="shared" si="105"/>
        <v>0</v>
      </c>
      <c r="AJ346" s="2"/>
    </row>
    <row r="347" spans="34:36" ht="15">
      <c r="AH347" s="3"/>
      <c r="AJ347" s="2"/>
    </row>
    <row r="348" spans="3:36" ht="15"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9"/>
      <c r="AJ348" s="2"/>
    </row>
    <row r="349" spans="3:36" ht="15">
      <c r="C349" s="2" t="s">
        <v>125</v>
      </c>
      <c r="AH349" s="3"/>
      <c r="AJ349" s="2"/>
    </row>
    <row r="350" spans="34:36" ht="15">
      <c r="AH350" s="3"/>
      <c r="AJ350" s="2"/>
    </row>
    <row r="351" spans="3:36" ht="15">
      <c r="C351" s="2" t="s">
        <v>114</v>
      </c>
      <c r="D351" s="1">
        <f aca="true" t="shared" si="106" ref="D351:AG351">IF(D345&lt;0,-1*D345*D22,0)+IF(D346&lt;0,-1*D346*D23,0)</f>
        <v>0</v>
      </c>
      <c r="E351" s="1">
        <f t="shared" si="106"/>
        <v>0</v>
      </c>
      <c r="F351" s="1">
        <f t="shared" si="106"/>
        <v>0</v>
      </c>
      <c r="G351" s="1">
        <f t="shared" si="106"/>
        <v>0</v>
      </c>
      <c r="H351" s="1">
        <f t="shared" si="106"/>
        <v>0</v>
      </c>
      <c r="I351" s="1">
        <f t="shared" si="106"/>
        <v>0</v>
      </c>
      <c r="J351" s="1">
        <f t="shared" si="106"/>
        <v>0</v>
      </c>
      <c r="K351" s="1">
        <f t="shared" si="106"/>
        <v>0</v>
      </c>
      <c r="L351" s="1">
        <f t="shared" si="106"/>
        <v>0</v>
      </c>
      <c r="M351" s="1">
        <f t="shared" si="106"/>
        <v>0</v>
      </c>
      <c r="N351" s="1">
        <f t="shared" si="106"/>
        <v>0</v>
      </c>
      <c r="O351" s="1">
        <f t="shared" si="106"/>
        <v>0</v>
      </c>
      <c r="P351" s="1">
        <f t="shared" si="106"/>
        <v>0</v>
      </c>
      <c r="Q351" s="1">
        <f t="shared" si="106"/>
        <v>0</v>
      </c>
      <c r="R351" s="1">
        <f t="shared" si="106"/>
        <v>0</v>
      </c>
      <c r="S351" s="1">
        <f t="shared" si="106"/>
        <v>0</v>
      </c>
      <c r="T351" s="1">
        <f t="shared" si="106"/>
        <v>0</v>
      </c>
      <c r="U351" s="1">
        <f t="shared" si="106"/>
        <v>0</v>
      </c>
      <c r="V351" s="1">
        <f t="shared" si="106"/>
        <v>0</v>
      </c>
      <c r="W351" s="1">
        <f t="shared" si="106"/>
        <v>0</v>
      </c>
      <c r="X351" s="1">
        <f t="shared" si="106"/>
        <v>0</v>
      </c>
      <c r="Y351" s="1">
        <f t="shared" si="106"/>
        <v>0</v>
      </c>
      <c r="Z351" s="1">
        <f t="shared" si="106"/>
        <v>0</v>
      </c>
      <c r="AA351" s="1">
        <f t="shared" si="106"/>
        <v>0</v>
      </c>
      <c r="AB351" s="1">
        <f t="shared" si="106"/>
        <v>0</v>
      </c>
      <c r="AC351" s="1">
        <f t="shared" si="106"/>
        <v>0</v>
      </c>
      <c r="AD351" s="1">
        <f t="shared" si="106"/>
        <v>0</v>
      </c>
      <c r="AE351" s="1">
        <f t="shared" si="106"/>
        <v>0</v>
      </c>
      <c r="AF351" s="1">
        <f t="shared" si="106"/>
        <v>0</v>
      </c>
      <c r="AG351" s="1">
        <f t="shared" si="106"/>
        <v>0</v>
      </c>
      <c r="AH351" s="3">
        <f>SUM(D351:AG351)</f>
        <v>0</v>
      </c>
      <c r="AI351" s="1">
        <f>NPV($D$12,E351:AG351)+D351</f>
        <v>0</v>
      </c>
      <c r="AJ351" s="2"/>
    </row>
    <row r="352" spans="34:36" ht="15">
      <c r="AH352" s="3"/>
      <c r="AJ352" s="2"/>
    </row>
    <row r="353" spans="3:36" ht="15"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9"/>
      <c r="AJ353" s="2"/>
    </row>
    <row r="354" spans="3:36" ht="15">
      <c r="C354" s="2" t="s">
        <v>115</v>
      </c>
      <c r="D354" s="1">
        <f aca="true" t="shared" si="107" ref="D354:AG354">D351</f>
        <v>0</v>
      </c>
      <c r="E354" s="1">
        <f t="shared" si="107"/>
        <v>0</v>
      </c>
      <c r="F354" s="1">
        <f t="shared" si="107"/>
        <v>0</v>
      </c>
      <c r="G354" s="1">
        <f t="shared" si="107"/>
        <v>0</v>
      </c>
      <c r="H354" s="1">
        <f t="shared" si="107"/>
        <v>0</v>
      </c>
      <c r="I354" s="1">
        <f t="shared" si="107"/>
        <v>0</v>
      </c>
      <c r="J354" s="1">
        <f t="shared" si="107"/>
        <v>0</v>
      </c>
      <c r="K354" s="1">
        <f t="shared" si="107"/>
        <v>0</v>
      </c>
      <c r="L354" s="1">
        <f t="shared" si="107"/>
        <v>0</v>
      </c>
      <c r="M354" s="1">
        <f t="shared" si="107"/>
        <v>0</v>
      </c>
      <c r="N354" s="1">
        <f t="shared" si="107"/>
        <v>0</v>
      </c>
      <c r="O354" s="1">
        <f t="shared" si="107"/>
        <v>0</v>
      </c>
      <c r="P354" s="1">
        <f t="shared" si="107"/>
        <v>0</v>
      </c>
      <c r="Q354" s="1">
        <f t="shared" si="107"/>
        <v>0</v>
      </c>
      <c r="R354" s="1">
        <f t="shared" si="107"/>
        <v>0</v>
      </c>
      <c r="S354" s="1">
        <f t="shared" si="107"/>
        <v>0</v>
      </c>
      <c r="T354" s="1">
        <f t="shared" si="107"/>
        <v>0</v>
      </c>
      <c r="U354" s="1">
        <f t="shared" si="107"/>
        <v>0</v>
      </c>
      <c r="V354" s="1">
        <f t="shared" si="107"/>
        <v>0</v>
      </c>
      <c r="W354" s="1">
        <f t="shared" si="107"/>
        <v>0</v>
      </c>
      <c r="X354" s="1">
        <f t="shared" si="107"/>
        <v>0</v>
      </c>
      <c r="Y354" s="1">
        <f t="shared" si="107"/>
        <v>0</v>
      </c>
      <c r="Z354" s="1">
        <f t="shared" si="107"/>
        <v>0</v>
      </c>
      <c r="AA354" s="1">
        <f t="shared" si="107"/>
        <v>0</v>
      </c>
      <c r="AB354" s="1">
        <f t="shared" si="107"/>
        <v>0</v>
      </c>
      <c r="AC354" s="1">
        <f t="shared" si="107"/>
        <v>0</v>
      </c>
      <c r="AD354" s="1">
        <f t="shared" si="107"/>
        <v>0</v>
      </c>
      <c r="AE354" s="1">
        <f t="shared" si="107"/>
        <v>0</v>
      </c>
      <c r="AF354" s="1">
        <f t="shared" si="107"/>
        <v>0</v>
      </c>
      <c r="AG354" s="1">
        <f t="shared" si="107"/>
        <v>0</v>
      </c>
      <c r="AH354" s="3">
        <f>SUM(D354:AG354)</f>
        <v>0</v>
      </c>
      <c r="AI354" s="1">
        <f>NPV($D$12,E354:AG354)+D354</f>
        <v>0</v>
      </c>
      <c r="AJ354" s="2"/>
    </row>
    <row r="355" spans="3:36" ht="15"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9"/>
      <c r="AJ355" s="2"/>
    </row>
    <row r="356" spans="3:36" ht="15">
      <c r="C356" s="2" t="s">
        <v>126</v>
      </c>
      <c r="AH356" s="3"/>
      <c r="AJ356" s="2"/>
    </row>
    <row r="357" spans="34:36" ht="15">
      <c r="AH357" s="3"/>
      <c r="AJ357" s="2"/>
    </row>
    <row r="358" spans="3:36" ht="15">
      <c r="C358" s="2" t="s">
        <v>127</v>
      </c>
      <c r="D358" s="1">
        <f aca="true" t="shared" si="108" ref="D358:AG358">IF(D345&gt;0,D345*D22,0)+IF(D346&gt;0,D346*D23,0)</f>
        <v>58.944690242899945</v>
      </c>
      <c r="E358" s="1">
        <f t="shared" si="108"/>
        <v>61.977134630186946</v>
      </c>
      <c r="F358" s="1">
        <f t="shared" si="108"/>
        <v>63.34119106909257</v>
      </c>
      <c r="G358" s="1">
        <f t="shared" si="108"/>
        <v>64.79667960116535</v>
      </c>
      <c r="H358" s="1">
        <f t="shared" si="108"/>
        <v>66.60525998920029</v>
      </c>
      <c r="I358" s="1">
        <f t="shared" si="108"/>
        <v>68.57164818887631</v>
      </c>
      <c r="J358" s="1">
        <f t="shared" si="108"/>
        <v>70.4733768345426</v>
      </c>
      <c r="K358" s="1">
        <f t="shared" si="108"/>
        <v>72.37087573957888</v>
      </c>
      <c r="L358" s="1">
        <f t="shared" si="108"/>
        <v>74.34907241176624</v>
      </c>
      <c r="M358" s="1">
        <f t="shared" si="108"/>
        <v>76.37323258411924</v>
      </c>
      <c r="N358" s="1">
        <f t="shared" si="108"/>
        <v>78.44944076164282</v>
      </c>
      <c r="O358" s="1">
        <f t="shared" si="108"/>
        <v>80.62732078449208</v>
      </c>
      <c r="P358" s="1">
        <f t="shared" si="108"/>
        <v>82.81564152218212</v>
      </c>
      <c r="Q358" s="1">
        <f t="shared" si="108"/>
        <v>85.06373334028096</v>
      </c>
      <c r="R358" s="1">
        <f t="shared" si="108"/>
        <v>87.3732391967677</v>
      </c>
      <c r="S358" s="1">
        <f t="shared" si="108"/>
        <v>0</v>
      </c>
      <c r="T358" s="1">
        <f t="shared" si="108"/>
        <v>0</v>
      </c>
      <c r="U358" s="1">
        <f t="shared" si="108"/>
        <v>0</v>
      </c>
      <c r="V358" s="1">
        <f t="shared" si="108"/>
        <v>0</v>
      </c>
      <c r="W358" s="1">
        <f t="shared" si="108"/>
        <v>0</v>
      </c>
      <c r="X358" s="1">
        <f t="shared" si="108"/>
        <v>0</v>
      </c>
      <c r="Y358" s="1">
        <f t="shared" si="108"/>
        <v>0</v>
      </c>
      <c r="Z358" s="1">
        <f t="shared" si="108"/>
        <v>0</v>
      </c>
      <c r="AA358" s="1">
        <f t="shared" si="108"/>
        <v>0</v>
      </c>
      <c r="AB358" s="1">
        <f t="shared" si="108"/>
        <v>0</v>
      </c>
      <c r="AC358" s="1">
        <f t="shared" si="108"/>
        <v>0</v>
      </c>
      <c r="AD358" s="1">
        <f t="shared" si="108"/>
        <v>0</v>
      </c>
      <c r="AE358" s="1">
        <f t="shared" si="108"/>
        <v>0</v>
      </c>
      <c r="AF358" s="1">
        <f t="shared" si="108"/>
        <v>0</v>
      </c>
      <c r="AG358" s="1">
        <f t="shared" si="108"/>
        <v>0</v>
      </c>
      <c r="AH358" s="3">
        <f>SUM(D358:AG358)</f>
        <v>1092.132536896794</v>
      </c>
      <c r="AI358" s="1">
        <f>NPV($D$12,E358:AG358)+D358</f>
        <v>735.5908169628063</v>
      </c>
      <c r="AJ358" s="2"/>
    </row>
    <row r="359" ht="15">
      <c r="AJ359" s="2"/>
    </row>
    <row r="360" spans="3:36" ht="15"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9"/>
      <c r="AJ360" s="2"/>
    </row>
    <row r="361" spans="3:36" ht="15">
      <c r="C361" s="2" t="s">
        <v>128</v>
      </c>
      <c r="D361" s="1">
        <f aca="true" t="shared" si="109" ref="D361:AG361">D358</f>
        <v>58.944690242899945</v>
      </c>
      <c r="E361" s="1">
        <f t="shared" si="109"/>
        <v>61.977134630186946</v>
      </c>
      <c r="F361" s="1">
        <f t="shared" si="109"/>
        <v>63.34119106909257</v>
      </c>
      <c r="G361" s="1">
        <f t="shared" si="109"/>
        <v>64.79667960116535</v>
      </c>
      <c r="H361" s="1">
        <f t="shared" si="109"/>
        <v>66.60525998920029</v>
      </c>
      <c r="I361" s="1">
        <f t="shared" si="109"/>
        <v>68.57164818887631</v>
      </c>
      <c r="J361" s="1">
        <f t="shared" si="109"/>
        <v>70.4733768345426</v>
      </c>
      <c r="K361" s="1">
        <f t="shared" si="109"/>
        <v>72.37087573957888</v>
      </c>
      <c r="L361" s="1">
        <f t="shared" si="109"/>
        <v>74.34907241176624</v>
      </c>
      <c r="M361" s="1">
        <f t="shared" si="109"/>
        <v>76.37323258411924</v>
      </c>
      <c r="N361" s="1">
        <f t="shared" si="109"/>
        <v>78.44944076164282</v>
      </c>
      <c r="O361" s="1">
        <f t="shared" si="109"/>
        <v>80.62732078449208</v>
      </c>
      <c r="P361" s="1">
        <f t="shared" si="109"/>
        <v>82.81564152218212</v>
      </c>
      <c r="Q361" s="1">
        <f t="shared" si="109"/>
        <v>85.06373334028096</v>
      </c>
      <c r="R361" s="1">
        <f t="shared" si="109"/>
        <v>87.3732391967677</v>
      </c>
      <c r="S361" s="1">
        <f t="shared" si="109"/>
        <v>0</v>
      </c>
      <c r="T361" s="1">
        <f t="shared" si="109"/>
        <v>0</v>
      </c>
      <c r="U361" s="1">
        <f t="shared" si="109"/>
        <v>0</v>
      </c>
      <c r="V361" s="1">
        <f t="shared" si="109"/>
        <v>0</v>
      </c>
      <c r="W361" s="1">
        <f t="shared" si="109"/>
        <v>0</v>
      </c>
      <c r="X361" s="1">
        <f t="shared" si="109"/>
        <v>0</v>
      </c>
      <c r="Y361" s="1">
        <f t="shared" si="109"/>
        <v>0</v>
      </c>
      <c r="Z361" s="1">
        <f t="shared" si="109"/>
        <v>0</v>
      </c>
      <c r="AA361" s="1">
        <f t="shared" si="109"/>
        <v>0</v>
      </c>
      <c r="AB361" s="1">
        <f t="shared" si="109"/>
        <v>0</v>
      </c>
      <c r="AC361" s="1">
        <f t="shared" si="109"/>
        <v>0</v>
      </c>
      <c r="AD361" s="1">
        <f t="shared" si="109"/>
        <v>0</v>
      </c>
      <c r="AE361" s="1">
        <f t="shared" si="109"/>
        <v>0</v>
      </c>
      <c r="AF361" s="1">
        <f t="shared" si="109"/>
        <v>0</v>
      </c>
      <c r="AG361" s="1">
        <f t="shared" si="109"/>
        <v>0</v>
      </c>
      <c r="AH361" s="3">
        <f>SUM(D361:AG361)</f>
        <v>1092.132536896794</v>
      </c>
      <c r="AI361" s="1">
        <f>NPV($D$12,E361:AG361)+D361</f>
        <v>735.5908169628063</v>
      </c>
      <c r="AJ361" s="2"/>
    </row>
    <row r="362" spans="3:36" ht="15"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9"/>
      <c r="AJ362" s="2"/>
    </row>
    <row r="363" ht="15">
      <c r="AJ363" s="2"/>
    </row>
    <row r="364" spans="3:36" ht="15">
      <c r="C364" s="2" t="s">
        <v>129</v>
      </c>
      <c r="D364" s="1">
        <f aca="true" t="shared" si="110" ref="D364:AG364">D354-D361</f>
        <v>-58.944690242899945</v>
      </c>
      <c r="E364" s="1">
        <f t="shared" si="110"/>
        <v>-61.977134630186946</v>
      </c>
      <c r="F364" s="1">
        <f t="shared" si="110"/>
        <v>-63.34119106909257</v>
      </c>
      <c r="G364" s="1">
        <f t="shared" si="110"/>
        <v>-64.79667960116535</v>
      </c>
      <c r="H364" s="1">
        <f t="shared" si="110"/>
        <v>-66.60525998920029</v>
      </c>
      <c r="I364" s="1">
        <f t="shared" si="110"/>
        <v>-68.57164818887631</v>
      </c>
      <c r="J364" s="1">
        <f t="shared" si="110"/>
        <v>-70.4733768345426</v>
      </c>
      <c r="K364" s="1">
        <f t="shared" si="110"/>
        <v>-72.37087573957888</v>
      </c>
      <c r="L364" s="1">
        <f t="shared" si="110"/>
        <v>-74.34907241176624</v>
      </c>
      <c r="M364" s="1">
        <f t="shared" si="110"/>
        <v>-76.37323258411924</v>
      </c>
      <c r="N364" s="1">
        <f t="shared" si="110"/>
        <v>-78.44944076164282</v>
      </c>
      <c r="O364" s="1">
        <f t="shared" si="110"/>
        <v>-80.62732078449208</v>
      </c>
      <c r="P364" s="1">
        <f t="shared" si="110"/>
        <v>-82.81564152218212</v>
      </c>
      <c r="Q364" s="1">
        <f t="shared" si="110"/>
        <v>-85.06373334028096</v>
      </c>
      <c r="R364" s="1">
        <f t="shared" si="110"/>
        <v>-87.3732391967677</v>
      </c>
      <c r="S364" s="1">
        <f t="shared" si="110"/>
        <v>0</v>
      </c>
      <c r="T364" s="1">
        <f t="shared" si="110"/>
        <v>0</v>
      </c>
      <c r="U364" s="1">
        <f t="shared" si="110"/>
        <v>0</v>
      </c>
      <c r="V364" s="1">
        <f t="shared" si="110"/>
        <v>0</v>
      </c>
      <c r="W364" s="1">
        <f t="shared" si="110"/>
        <v>0</v>
      </c>
      <c r="X364" s="1">
        <f t="shared" si="110"/>
        <v>0</v>
      </c>
      <c r="Y364" s="1">
        <f t="shared" si="110"/>
        <v>0</v>
      </c>
      <c r="Z364" s="1">
        <f t="shared" si="110"/>
        <v>0</v>
      </c>
      <c r="AA364" s="1">
        <f t="shared" si="110"/>
        <v>0</v>
      </c>
      <c r="AB364" s="1">
        <f t="shared" si="110"/>
        <v>0</v>
      </c>
      <c r="AC364" s="1">
        <f t="shared" si="110"/>
        <v>0</v>
      </c>
      <c r="AD364" s="1">
        <f t="shared" si="110"/>
        <v>0</v>
      </c>
      <c r="AE364" s="1">
        <f t="shared" si="110"/>
        <v>0</v>
      </c>
      <c r="AF364" s="1">
        <f t="shared" si="110"/>
        <v>0</v>
      </c>
      <c r="AG364" s="1">
        <f t="shared" si="110"/>
        <v>0</v>
      </c>
      <c r="AH364" s="3">
        <f>SUM(D364:AG364)</f>
        <v>-1092.132536896794</v>
      </c>
      <c r="AI364" s="1">
        <f>NPV($D$12,E364:AG364)+D364</f>
        <v>-735.5908169628063</v>
      </c>
      <c r="AJ364" s="2"/>
    </row>
    <row r="365" spans="34:36" ht="15">
      <c r="AH365" s="3"/>
      <c r="AJ365" s="2"/>
    </row>
    <row r="366" spans="3:36" ht="15"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9"/>
      <c r="AJ366" s="2"/>
    </row>
    <row r="368" spans="6:35" ht="15">
      <c r="F368" s="2" t="s">
        <v>144</v>
      </c>
      <c r="S368" s="3"/>
      <c r="T368" s="3"/>
      <c r="U368" s="3"/>
      <c r="V368" s="3"/>
      <c r="W368" s="3"/>
      <c r="X368" s="3"/>
      <c r="Y368" s="3"/>
      <c r="Z368" s="3"/>
      <c r="AA368" s="3"/>
      <c r="AB368" s="3"/>
      <c r="AH368" s="3"/>
      <c r="AI368" s="13">
        <f ca="1">NOW()</f>
        <v>40239.545891319445</v>
      </c>
    </row>
    <row r="369" spans="6:35" ht="15">
      <c r="F369" s="1" t="str">
        <f>$D$1</f>
        <v>Clothes Dryer Conversion Program</v>
      </c>
      <c r="S369" s="3"/>
      <c r="T369" s="3"/>
      <c r="U369" s="3"/>
      <c r="V369" s="3"/>
      <c r="W369" s="3"/>
      <c r="X369" s="3"/>
      <c r="Y369" s="3"/>
      <c r="Z369" s="3"/>
      <c r="AA369" s="3"/>
      <c r="AB369" s="3"/>
      <c r="AH369" s="3"/>
      <c r="AI369" s="5">
        <f ca="1">NOW()</f>
        <v>40239.545891319445</v>
      </c>
    </row>
    <row r="371" spans="19:34" ht="15">
      <c r="S371" s="3"/>
      <c r="T371" s="3"/>
      <c r="U371" s="3"/>
      <c r="V371" s="3"/>
      <c r="W371" s="3"/>
      <c r="X371" s="3"/>
      <c r="Y371" s="3"/>
      <c r="Z371" s="3"/>
      <c r="AA371" s="3"/>
      <c r="AB371" s="3"/>
      <c r="AH371" s="3"/>
    </row>
    <row r="372" spans="3:34" ht="15">
      <c r="C372" s="2" t="s">
        <v>130</v>
      </c>
      <c r="S372" s="3"/>
      <c r="T372" s="3"/>
      <c r="U372" s="3"/>
      <c r="V372" s="3"/>
      <c r="W372" s="3"/>
      <c r="X372" s="3"/>
      <c r="Y372" s="3"/>
      <c r="Z372" s="3"/>
      <c r="AA372" s="3"/>
      <c r="AB372" s="3"/>
      <c r="AH372" s="3"/>
    </row>
    <row r="374" spans="3:34" ht="15">
      <c r="C374" s="6" t="s">
        <v>4</v>
      </c>
      <c r="D374" s="6" t="s">
        <v>4</v>
      </c>
      <c r="E374" s="6" t="s">
        <v>4</v>
      </c>
      <c r="F374" s="2" t="s">
        <v>0</v>
      </c>
      <c r="S374" s="3"/>
      <c r="T374" s="3"/>
      <c r="U374" s="3"/>
      <c r="V374" s="3"/>
      <c r="W374" s="3"/>
      <c r="X374" s="3"/>
      <c r="Y374" s="3"/>
      <c r="Z374" s="3"/>
      <c r="AA374" s="3"/>
      <c r="AB374" s="3"/>
      <c r="AH374" s="3"/>
    </row>
    <row r="375" spans="3:34" ht="15">
      <c r="C375" s="2" t="s">
        <v>131</v>
      </c>
      <c r="D375" s="8">
        <v>1</v>
      </c>
      <c r="F375" s="2" t="s">
        <v>0</v>
      </c>
      <c r="S375" s="3"/>
      <c r="T375" s="3"/>
      <c r="U375" s="3"/>
      <c r="V375" s="3"/>
      <c r="W375" s="3"/>
      <c r="X375" s="3"/>
      <c r="Y375" s="3"/>
      <c r="Z375" s="3"/>
      <c r="AA375" s="3"/>
      <c r="AB375" s="3"/>
      <c r="AH375" s="3"/>
    </row>
    <row r="376" spans="3:34" ht="15">
      <c r="C376" s="2" t="s">
        <v>132</v>
      </c>
      <c r="F376" s="2" t="s">
        <v>0</v>
      </c>
      <c r="S376" s="3"/>
      <c r="T376" s="3"/>
      <c r="U376" s="3"/>
      <c r="V376" s="3"/>
      <c r="W376" s="3"/>
      <c r="X376" s="3"/>
      <c r="Y376" s="3"/>
      <c r="Z376" s="3"/>
      <c r="AA376" s="3"/>
      <c r="AB376" s="3"/>
      <c r="AH376" s="3"/>
    </row>
    <row r="377" spans="3:34" ht="15">
      <c r="C377" s="2" t="s">
        <v>133</v>
      </c>
      <c r="D377" s="8">
        <v>1</v>
      </c>
      <c r="E377" s="11" t="s">
        <v>141</v>
      </c>
      <c r="F377" s="2" t="s">
        <v>0</v>
      </c>
      <c r="S377" s="3"/>
      <c r="T377" s="3"/>
      <c r="U377" s="3"/>
      <c r="V377" s="3"/>
      <c r="W377" s="3"/>
      <c r="X377" s="3"/>
      <c r="Y377" s="3"/>
      <c r="Z377" s="3"/>
      <c r="AA377" s="3"/>
      <c r="AB377" s="3"/>
      <c r="AH377" s="3"/>
    </row>
    <row r="378" spans="3:34" ht="15">
      <c r="C378" s="2" t="s">
        <v>134</v>
      </c>
      <c r="D378" s="8">
        <v>0</v>
      </c>
      <c r="E378" s="11" t="s">
        <v>141</v>
      </c>
      <c r="F378" s="2" t="s">
        <v>0</v>
      </c>
      <c r="S378" s="3"/>
      <c r="T378" s="3"/>
      <c r="U378" s="3"/>
      <c r="V378" s="3"/>
      <c r="W378" s="3"/>
      <c r="X378" s="3"/>
      <c r="Y378" s="3"/>
      <c r="Z378" s="3"/>
      <c r="AA378" s="3"/>
      <c r="AB378" s="3"/>
      <c r="AH378" s="3"/>
    </row>
    <row r="379" spans="3:34" ht="15">
      <c r="C379" s="6" t="s">
        <v>4</v>
      </c>
      <c r="D379" s="6" t="s">
        <v>4</v>
      </c>
      <c r="E379" s="6" t="s">
        <v>4</v>
      </c>
      <c r="F379" s="2" t="s">
        <v>0</v>
      </c>
      <c r="S379" s="3"/>
      <c r="T379" s="3"/>
      <c r="U379" s="3"/>
      <c r="V379" s="3"/>
      <c r="W379" s="3"/>
      <c r="X379" s="3"/>
      <c r="Y379" s="3"/>
      <c r="Z379" s="3"/>
      <c r="AA379" s="3"/>
      <c r="AB379" s="3"/>
      <c r="AH379" s="3"/>
    </row>
    <row r="380" spans="19:34" ht="15">
      <c r="S380" s="3"/>
      <c r="T380" s="3"/>
      <c r="U380" s="3"/>
      <c r="V380" s="3"/>
      <c r="W380" s="3"/>
      <c r="X380" s="3"/>
      <c r="Y380" s="3"/>
      <c r="Z380" s="3"/>
      <c r="AA380" s="3"/>
      <c r="AB380" s="3"/>
      <c r="AH380" s="3"/>
    </row>
    <row r="381" spans="19:34" ht="15">
      <c r="S381" s="3"/>
      <c r="T381" s="3"/>
      <c r="U381" s="3"/>
      <c r="V381" s="3"/>
      <c r="W381" s="3"/>
      <c r="X381" s="3"/>
      <c r="Y381" s="3"/>
      <c r="Z381" s="3"/>
      <c r="AA381" s="3"/>
      <c r="AB381" s="3"/>
      <c r="AH381" s="3"/>
    </row>
    <row r="382" spans="19:34" ht="15">
      <c r="S382" s="3"/>
      <c r="T382" s="3"/>
      <c r="U382" s="3"/>
      <c r="V382" s="3"/>
      <c r="W382" s="3"/>
      <c r="X382" s="3"/>
      <c r="Y382" s="3"/>
      <c r="Z382" s="3"/>
      <c r="AA382" s="3"/>
      <c r="AB382" s="3"/>
      <c r="AH382" s="3"/>
    </row>
    <row r="383" spans="19:34" ht="15">
      <c r="S383" s="3"/>
      <c r="T383" s="3"/>
      <c r="U383" s="3"/>
      <c r="V383" s="3"/>
      <c r="W383" s="3"/>
      <c r="X383" s="3"/>
      <c r="Y383" s="3"/>
      <c r="Z383" s="3"/>
      <c r="AA383" s="3"/>
      <c r="AB383" s="3"/>
      <c r="AH383" s="3"/>
    </row>
    <row r="384" spans="19:34" ht="15">
      <c r="S384" s="3"/>
      <c r="T384" s="3"/>
      <c r="U384" s="3"/>
      <c r="V384" s="3"/>
      <c r="W384" s="3"/>
      <c r="X384" s="3"/>
      <c r="Y384" s="3"/>
      <c r="Z384" s="3"/>
      <c r="AA384" s="3"/>
      <c r="AB384" s="3"/>
      <c r="AH384" s="3"/>
    </row>
    <row r="385" spans="3:34" ht="15">
      <c r="C385" s="2" t="s">
        <v>135</v>
      </c>
      <c r="AH385" s="3"/>
    </row>
    <row r="386" spans="4:33" ht="15">
      <c r="D386" s="8">
        <v>1</v>
      </c>
      <c r="E386" s="8">
        <f aca="true" t="shared" si="111" ref="E386:AG386">D386+1</f>
        <v>2</v>
      </c>
      <c r="F386" s="8">
        <f t="shared" si="111"/>
        <v>3</v>
      </c>
      <c r="G386" s="8">
        <f t="shared" si="111"/>
        <v>4</v>
      </c>
      <c r="H386" s="8">
        <f t="shared" si="111"/>
        <v>5</v>
      </c>
      <c r="I386" s="8">
        <f t="shared" si="111"/>
        <v>6</v>
      </c>
      <c r="J386" s="8">
        <f t="shared" si="111"/>
        <v>7</v>
      </c>
      <c r="K386" s="8">
        <f t="shared" si="111"/>
        <v>8</v>
      </c>
      <c r="L386" s="8">
        <f t="shared" si="111"/>
        <v>9</v>
      </c>
      <c r="M386" s="8">
        <f t="shared" si="111"/>
        <v>10</v>
      </c>
      <c r="N386" s="8">
        <f t="shared" si="111"/>
        <v>11</v>
      </c>
      <c r="O386" s="8">
        <f t="shared" si="111"/>
        <v>12</v>
      </c>
      <c r="P386" s="8">
        <f t="shared" si="111"/>
        <v>13</v>
      </c>
      <c r="Q386" s="8">
        <f t="shared" si="111"/>
        <v>14</v>
      </c>
      <c r="R386" s="8">
        <f t="shared" si="111"/>
        <v>15</v>
      </c>
      <c r="S386" s="8">
        <f t="shared" si="111"/>
        <v>16</v>
      </c>
      <c r="T386" s="8">
        <f t="shared" si="111"/>
        <v>17</v>
      </c>
      <c r="U386" s="8">
        <f t="shared" si="111"/>
        <v>18</v>
      </c>
      <c r="V386" s="8">
        <f t="shared" si="111"/>
        <v>19</v>
      </c>
      <c r="W386" s="8">
        <f t="shared" si="111"/>
        <v>20</v>
      </c>
      <c r="X386" s="8">
        <f t="shared" si="111"/>
        <v>21</v>
      </c>
      <c r="Y386" s="8">
        <f t="shared" si="111"/>
        <v>22</v>
      </c>
      <c r="Z386" s="8">
        <f t="shared" si="111"/>
        <v>23</v>
      </c>
      <c r="AA386" s="8">
        <f t="shared" si="111"/>
        <v>24</v>
      </c>
      <c r="AB386" s="8">
        <f t="shared" si="111"/>
        <v>25</v>
      </c>
      <c r="AC386" s="8">
        <f t="shared" si="111"/>
        <v>26</v>
      </c>
      <c r="AD386" s="8">
        <f t="shared" si="111"/>
        <v>27</v>
      </c>
      <c r="AE386" s="8">
        <f t="shared" si="111"/>
        <v>28</v>
      </c>
      <c r="AF386" s="8">
        <f t="shared" si="111"/>
        <v>29</v>
      </c>
      <c r="AG386" s="8">
        <f t="shared" si="111"/>
        <v>30</v>
      </c>
    </row>
    <row r="387" spans="3:34" ht="15">
      <c r="C387" s="6" t="s">
        <v>4</v>
      </c>
      <c r="D387" s="6" t="s">
        <v>4</v>
      </c>
      <c r="E387" s="6" t="s">
        <v>4</v>
      </c>
      <c r="F387" s="6" t="s">
        <v>4</v>
      </c>
      <c r="G387" s="6" t="s">
        <v>4</v>
      </c>
      <c r="H387" s="6" t="s">
        <v>4</v>
      </c>
      <c r="I387" s="6" t="s">
        <v>4</v>
      </c>
      <c r="J387" s="6" t="s">
        <v>4</v>
      </c>
      <c r="K387" s="6" t="s">
        <v>4</v>
      </c>
      <c r="L387" s="6" t="s">
        <v>4</v>
      </c>
      <c r="M387" s="6" t="s">
        <v>4</v>
      </c>
      <c r="N387" s="6" t="s">
        <v>4</v>
      </c>
      <c r="O387" s="6" t="s">
        <v>4</v>
      </c>
      <c r="P387" s="6" t="s">
        <v>4</v>
      </c>
      <c r="Q387" s="6" t="s">
        <v>4</v>
      </c>
      <c r="R387" s="6" t="s">
        <v>4</v>
      </c>
      <c r="S387" s="6" t="s">
        <v>4</v>
      </c>
      <c r="T387" s="6" t="s">
        <v>4</v>
      </c>
      <c r="U387" s="6" t="s">
        <v>4</v>
      </c>
      <c r="V387" s="6" t="s">
        <v>4</v>
      </c>
      <c r="W387" s="6" t="s">
        <v>4</v>
      </c>
      <c r="X387" s="6" t="s">
        <v>4</v>
      </c>
      <c r="Y387" s="6" t="s">
        <v>4</v>
      </c>
      <c r="Z387" s="6" t="s">
        <v>4</v>
      </c>
      <c r="AA387" s="6" t="s">
        <v>4</v>
      </c>
      <c r="AB387" s="6" t="s">
        <v>4</v>
      </c>
      <c r="AC387" s="6" t="s">
        <v>4</v>
      </c>
      <c r="AD387" s="6" t="s">
        <v>4</v>
      </c>
      <c r="AE387" s="6" t="s">
        <v>4</v>
      </c>
      <c r="AF387" s="6" t="s">
        <v>4</v>
      </c>
      <c r="AG387" s="6" t="s">
        <v>4</v>
      </c>
      <c r="AH387" s="2" t="s">
        <v>0</v>
      </c>
    </row>
    <row r="388" spans="3:34" ht="15">
      <c r="C388" s="2" t="s">
        <v>136</v>
      </c>
      <c r="D388" s="8">
        <f aca="true" t="shared" si="112" ref="D388:AG388">IF($D$375=1,D390,D391)</f>
        <v>1</v>
      </c>
      <c r="E388" s="8">
        <f t="shared" si="112"/>
        <v>1</v>
      </c>
      <c r="F388" s="8">
        <f t="shared" si="112"/>
        <v>1</v>
      </c>
      <c r="G388" s="8">
        <f t="shared" si="112"/>
        <v>1</v>
      </c>
      <c r="H388" s="8">
        <f t="shared" si="112"/>
        <v>1</v>
      </c>
      <c r="I388" s="8">
        <f t="shared" si="112"/>
        <v>1</v>
      </c>
      <c r="J388" s="8">
        <f t="shared" si="112"/>
        <v>1</v>
      </c>
      <c r="K388" s="8">
        <f t="shared" si="112"/>
        <v>1</v>
      </c>
      <c r="L388" s="8">
        <f t="shared" si="112"/>
        <v>1</v>
      </c>
      <c r="M388" s="8">
        <f t="shared" si="112"/>
        <v>1</v>
      </c>
      <c r="N388" s="8">
        <f t="shared" si="112"/>
        <v>1</v>
      </c>
      <c r="O388" s="8">
        <f t="shared" si="112"/>
        <v>1</v>
      </c>
      <c r="P388" s="8">
        <f t="shared" si="112"/>
        <v>1</v>
      </c>
      <c r="Q388" s="8">
        <f t="shared" si="112"/>
        <v>1</v>
      </c>
      <c r="R388" s="8">
        <f t="shared" si="112"/>
        <v>1</v>
      </c>
      <c r="S388" s="8">
        <f t="shared" si="112"/>
        <v>1</v>
      </c>
      <c r="T388" s="8">
        <f t="shared" si="112"/>
        <v>1</v>
      </c>
      <c r="U388" s="8">
        <f t="shared" si="112"/>
        <v>1</v>
      </c>
      <c r="V388" s="8">
        <f t="shared" si="112"/>
        <v>1</v>
      </c>
      <c r="W388" s="8">
        <f t="shared" si="112"/>
        <v>1</v>
      </c>
      <c r="X388" s="8">
        <f t="shared" si="112"/>
        <v>1</v>
      </c>
      <c r="Y388" s="8">
        <f t="shared" si="112"/>
        <v>1</v>
      </c>
      <c r="Z388" s="8">
        <f t="shared" si="112"/>
        <v>1</v>
      </c>
      <c r="AA388" s="8">
        <f t="shared" si="112"/>
        <v>1</v>
      </c>
      <c r="AB388" s="8">
        <f t="shared" si="112"/>
        <v>1</v>
      </c>
      <c r="AC388" s="8">
        <f t="shared" si="112"/>
        <v>1</v>
      </c>
      <c r="AD388" s="8">
        <f t="shared" si="112"/>
        <v>1</v>
      </c>
      <c r="AE388" s="8">
        <f t="shared" si="112"/>
        <v>1</v>
      </c>
      <c r="AF388" s="8">
        <f t="shared" si="112"/>
        <v>1</v>
      </c>
      <c r="AG388" s="8">
        <f t="shared" si="112"/>
        <v>1</v>
      </c>
      <c r="AH388" s="2" t="s">
        <v>0</v>
      </c>
    </row>
    <row r="389" ht="15">
      <c r="AH389" s="2" t="s">
        <v>0</v>
      </c>
    </row>
    <row r="390" spans="3:34" ht="15">
      <c r="C390" s="2" t="s">
        <v>137</v>
      </c>
      <c r="D390" s="8">
        <v>1</v>
      </c>
      <c r="E390" s="8">
        <v>1</v>
      </c>
      <c r="F390" s="8">
        <v>1</v>
      </c>
      <c r="G390" s="8">
        <v>1</v>
      </c>
      <c r="H390" s="8">
        <v>1</v>
      </c>
      <c r="I390" s="8">
        <v>1</v>
      </c>
      <c r="J390" s="8">
        <v>1</v>
      </c>
      <c r="K390" s="8">
        <v>1</v>
      </c>
      <c r="L390" s="8">
        <v>1</v>
      </c>
      <c r="M390" s="8">
        <v>1</v>
      </c>
      <c r="N390" s="8">
        <v>1</v>
      </c>
      <c r="O390" s="8">
        <v>1</v>
      </c>
      <c r="P390" s="8">
        <v>1</v>
      </c>
      <c r="Q390" s="8">
        <v>1</v>
      </c>
      <c r="R390" s="8">
        <v>1</v>
      </c>
      <c r="S390" s="8">
        <v>1</v>
      </c>
      <c r="T390" s="8">
        <v>1</v>
      </c>
      <c r="U390" s="8">
        <v>1</v>
      </c>
      <c r="V390" s="8">
        <v>1</v>
      </c>
      <c r="W390" s="8">
        <v>1</v>
      </c>
      <c r="X390" s="8">
        <v>1</v>
      </c>
      <c r="Y390" s="8">
        <v>1</v>
      </c>
      <c r="Z390" s="8">
        <v>1</v>
      </c>
      <c r="AA390" s="8">
        <v>1</v>
      </c>
      <c r="AB390" s="8">
        <v>1</v>
      </c>
      <c r="AC390" s="8">
        <v>1</v>
      </c>
      <c r="AD390" s="8">
        <v>1</v>
      </c>
      <c r="AE390" s="8">
        <v>1</v>
      </c>
      <c r="AF390" s="8">
        <v>1</v>
      </c>
      <c r="AG390" s="8">
        <v>1</v>
      </c>
      <c r="AH390" s="2" t="s">
        <v>0</v>
      </c>
    </row>
    <row r="391" spans="3:34" ht="15">
      <c r="C391" s="2" t="s">
        <v>138</v>
      </c>
      <c r="D391" s="8">
        <v>0.266</v>
      </c>
      <c r="E391" s="8">
        <v>0.248</v>
      </c>
      <c r="F391" s="8">
        <v>0.231</v>
      </c>
      <c r="G391" s="8">
        <v>0.215</v>
      </c>
      <c r="H391" s="8">
        <v>0.198</v>
      </c>
      <c r="I391" s="8">
        <v>0.182</v>
      </c>
      <c r="J391" s="8">
        <v>0.166</v>
      </c>
      <c r="K391" s="8">
        <v>0.149</v>
      </c>
      <c r="L391" s="8">
        <v>0.149</v>
      </c>
      <c r="M391" s="8">
        <v>0.149</v>
      </c>
      <c r="N391" s="8">
        <v>0.149</v>
      </c>
      <c r="O391" s="8">
        <v>0.149</v>
      </c>
      <c r="P391" s="8">
        <v>0.149</v>
      </c>
      <c r="Q391" s="8">
        <v>0.149</v>
      </c>
      <c r="R391" s="8">
        <v>0.149</v>
      </c>
      <c r="S391" s="8">
        <v>0.149</v>
      </c>
      <c r="T391" s="8">
        <v>0.149</v>
      </c>
      <c r="U391" s="8">
        <v>0.149</v>
      </c>
      <c r="V391" s="8">
        <v>0.149</v>
      </c>
      <c r="W391" s="8">
        <v>0.149</v>
      </c>
      <c r="X391" s="8">
        <v>0.149</v>
      </c>
      <c r="Y391" s="8">
        <v>0.149</v>
      </c>
      <c r="Z391" s="8">
        <v>0.149</v>
      </c>
      <c r="AA391" s="8">
        <v>0.149</v>
      </c>
      <c r="AB391" s="8">
        <v>0.149</v>
      </c>
      <c r="AC391" s="8">
        <v>0.149</v>
      </c>
      <c r="AD391" s="8">
        <v>0.149</v>
      </c>
      <c r="AE391" s="8">
        <v>0.149</v>
      </c>
      <c r="AF391" s="8">
        <v>0.149</v>
      </c>
      <c r="AG391" s="8">
        <v>0.149</v>
      </c>
      <c r="AH391" s="2" t="s">
        <v>0</v>
      </c>
    </row>
    <row r="392" ht="15">
      <c r="AH392" s="2" t="s">
        <v>0</v>
      </c>
    </row>
    <row r="393" spans="4:34" ht="15">
      <c r="D393" s="2" t="s">
        <v>139</v>
      </c>
      <c r="AH393" s="2" t="s">
        <v>0</v>
      </c>
    </row>
    <row r="394" spans="4:34" ht="15">
      <c r="D394" s="2" t="s">
        <v>140</v>
      </c>
      <c r="AH394" s="2" t="s">
        <v>0</v>
      </c>
    </row>
    <row r="395" spans="3:34" ht="15">
      <c r="C395" s="6" t="s">
        <v>4</v>
      </c>
      <c r="D395" s="6" t="s">
        <v>4</v>
      </c>
      <c r="E395" s="6" t="s">
        <v>4</v>
      </c>
      <c r="F395" s="6" t="s">
        <v>4</v>
      </c>
      <c r="G395" s="6" t="s">
        <v>4</v>
      </c>
      <c r="H395" s="6" t="s">
        <v>4</v>
      </c>
      <c r="I395" s="6" t="s">
        <v>4</v>
      </c>
      <c r="J395" s="6" t="s">
        <v>4</v>
      </c>
      <c r="K395" s="6" t="s">
        <v>4</v>
      </c>
      <c r="L395" s="6" t="s">
        <v>4</v>
      </c>
      <c r="M395" s="6" t="s">
        <v>4</v>
      </c>
      <c r="N395" s="6" t="s">
        <v>4</v>
      </c>
      <c r="O395" s="6" t="s">
        <v>4</v>
      </c>
      <c r="P395" s="6" t="s">
        <v>4</v>
      </c>
      <c r="Q395" s="6" t="s">
        <v>4</v>
      </c>
      <c r="R395" s="6" t="s">
        <v>4</v>
      </c>
      <c r="S395" s="6" t="s">
        <v>4</v>
      </c>
      <c r="T395" s="6" t="s">
        <v>4</v>
      </c>
      <c r="U395" s="6" t="s">
        <v>4</v>
      </c>
      <c r="V395" s="6" t="s">
        <v>4</v>
      </c>
      <c r="W395" s="6" t="s">
        <v>4</v>
      </c>
      <c r="X395" s="6" t="s">
        <v>4</v>
      </c>
      <c r="Y395" s="6" t="s">
        <v>4</v>
      </c>
      <c r="Z395" s="6" t="s">
        <v>4</v>
      </c>
      <c r="AA395" s="6" t="s">
        <v>4</v>
      </c>
      <c r="AB395" s="6" t="s">
        <v>4</v>
      </c>
      <c r="AC395" s="6" t="s">
        <v>4</v>
      </c>
      <c r="AD395" s="6" t="s">
        <v>4</v>
      </c>
      <c r="AE395" s="6" t="s">
        <v>4</v>
      </c>
      <c r="AF395" s="6" t="s">
        <v>4</v>
      </c>
      <c r="AG395" s="6" t="s">
        <v>4</v>
      </c>
      <c r="AH395" s="2" t="s">
        <v>0</v>
      </c>
    </row>
    <row r="396" spans="19:34" ht="15">
      <c r="S396" s="3"/>
      <c r="T396" s="3"/>
      <c r="U396" s="3"/>
      <c r="V396" s="3"/>
      <c r="W396" s="3"/>
      <c r="X396" s="3"/>
      <c r="Y396" s="3"/>
      <c r="Z396" s="3"/>
      <c r="AA396" s="3"/>
      <c r="AB396" s="3"/>
      <c r="AH396" s="3"/>
    </row>
    <row r="397" spans="19:34" ht="15">
      <c r="S397" s="3"/>
      <c r="T397" s="3"/>
      <c r="U397" s="3"/>
      <c r="V397" s="3"/>
      <c r="W397" s="3"/>
      <c r="X397" s="3"/>
      <c r="Y397" s="3"/>
      <c r="Z397" s="3"/>
      <c r="AA397" s="3"/>
      <c r="AB397" s="3"/>
      <c r="AH397" s="3"/>
    </row>
    <row r="398" spans="19:34" ht="15">
      <c r="S398" s="3"/>
      <c r="T398" s="3"/>
      <c r="U398" s="3"/>
      <c r="V398" s="3"/>
      <c r="W398" s="3"/>
      <c r="X398" s="3"/>
      <c r="Y398" s="3"/>
      <c r="Z398" s="3"/>
      <c r="AA398" s="3"/>
      <c r="AB398" s="3"/>
      <c r="AH398" s="3"/>
    </row>
    <row r="399" spans="19:34" ht="15">
      <c r="S399" s="3"/>
      <c r="T399" s="3"/>
      <c r="U399" s="3"/>
      <c r="V399" s="3"/>
      <c r="W399" s="3"/>
      <c r="X399" s="3"/>
      <c r="Y399" s="3"/>
      <c r="Z399" s="3"/>
      <c r="AA399" s="3"/>
      <c r="AB399" s="3"/>
      <c r="AH399" s="3"/>
    </row>
    <row r="400" spans="19:34" ht="15">
      <c r="S400" s="3"/>
      <c r="T400" s="3"/>
      <c r="U400" s="3"/>
      <c r="V400" s="3"/>
      <c r="W400" s="3"/>
      <c r="X400" s="3"/>
      <c r="Y400" s="3"/>
      <c r="Z400" s="3"/>
      <c r="AA400" s="3"/>
      <c r="AB400" s="3"/>
      <c r="AH400" s="3"/>
    </row>
    <row r="401" spans="19:34" ht="15">
      <c r="S401" s="3"/>
      <c r="T401" s="3"/>
      <c r="U401" s="3"/>
      <c r="V401" s="3"/>
      <c r="W401" s="3"/>
      <c r="X401" s="3"/>
      <c r="Y401" s="3"/>
      <c r="Z401" s="3"/>
      <c r="AA401" s="3"/>
      <c r="AB401" s="3"/>
      <c r="AH401" s="3"/>
    </row>
    <row r="402" spans="19:34" ht="15">
      <c r="S402" s="3"/>
      <c r="T402" s="3"/>
      <c r="U402" s="3"/>
      <c r="V402" s="3"/>
      <c r="W402" s="3"/>
      <c r="X402" s="3"/>
      <c r="Y402" s="3"/>
      <c r="Z402" s="3"/>
      <c r="AA402" s="3"/>
      <c r="AB402" s="3"/>
      <c r="AH402" s="3"/>
    </row>
    <row r="403" spans="19:34" ht="15">
      <c r="S403" s="3"/>
      <c r="T403" s="3"/>
      <c r="U403" s="3"/>
      <c r="V403" s="3"/>
      <c r="W403" s="3"/>
      <c r="X403" s="3"/>
      <c r="Y403" s="3"/>
      <c r="Z403" s="3"/>
      <c r="AA403" s="3"/>
      <c r="AB403" s="3"/>
      <c r="AH403" s="3"/>
    </row>
    <row r="404" spans="19:34" ht="15">
      <c r="S404" s="3"/>
      <c r="T404" s="3"/>
      <c r="U404" s="3"/>
      <c r="V404" s="3"/>
      <c r="W404" s="3"/>
      <c r="X404" s="3"/>
      <c r="Y404" s="3"/>
      <c r="Z404" s="3"/>
      <c r="AA404" s="3"/>
      <c r="AB404" s="3"/>
      <c r="AH404" s="3"/>
    </row>
    <row r="405" spans="19:34" ht="15">
      <c r="S405" s="3"/>
      <c r="T405" s="3"/>
      <c r="U405" s="3"/>
      <c r="V405" s="3"/>
      <c r="W405" s="3"/>
      <c r="X405" s="3"/>
      <c r="Y405" s="3"/>
      <c r="Z405" s="3"/>
      <c r="AA405" s="3"/>
      <c r="AB405" s="3"/>
      <c r="AH405" s="3"/>
    </row>
    <row r="406" spans="19:34" ht="15">
      <c r="S406" s="3"/>
      <c r="T406" s="3"/>
      <c r="U406" s="3"/>
      <c r="V406" s="3"/>
      <c r="W406" s="3"/>
      <c r="X406" s="3"/>
      <c r="Y406" s="3"/>
      <c r="Z406" s="3"/>
      <c r="AA406" s="3"/>
      <c r="AB406" s="3"/>
      <c r="AH406" s="3"/>
    </row>
    <row r="407" spans="19:34" ht="15">
      <c r="S407" s="3"/>
      <c r="T407" s="3"/>
      <c r="U407" s="3"/>
      <c r="V407" s="3"/>
      <c r="W407" s="3"/>
      <c r="X407" s="3"/>
      <c r="Y407" s="3"/>
      <c r="Z407" s="3"/>
      <c r="AA407" s="3"/>
      <c r="AB407" s="3"/>
      <c r="AH407" s="3"/>
    </row>
    <row r="408" spans="19:34" ht="15">
      <c r="S408" s="3"/>
      <c r="T408" s="3"/>
      <c r="U408" s="3"/>
      <c r="V408" s="3"/>
      <c r="W408" s="3"/>
      <c r="X408" s="3"/>
      <c r="Y408" s="3"/>
      <c r="Z408" s="3"/>
      <c r="AA408" s="3"/>
      <c r="AB408" s="3"/>
      <c r="AH408" s="3"/>
    </row>
    <row r="409" spans="19:34" ht="15">
      <c r="S409" s="3"/>
      <c r="T409" s="3"/>
      <c r="U409" s="3"/>
      <c r="V409" s="3"/>
      <c r="W409" s="3"/>
      <c r="X409" s="3"/>
      <c r="Y409" s="3"/>
      <c r="Z409" s="3"/>
      <c r="AA409" s="3"/>
      <c r="AB409" s="3"/>
      <c r="AH409" s="3"/>
    </row>
    <row r="410" spans="19:34" ht="15">
      <c r="S410" s="3"/>
      <c r="T410" s="3"/>
      <c r="U410" s="3"/>
      <c r="V410" s="3"/>
      <c r="W410" s="3"/>
      <c r="X410" s="3"/>
      <c r="Y410" s="3"/>
      <c r="Z410" s="3"/>
      <c r="AA410" s="3"/>
      <c r="AB410" s="3"/>
      <c r="AH410" s="3"/>
    </row>
    <row r="411" spans="19:34" ht="15">
      <c r="S411" s="3"/>
      <c r="T411" s="3"/>
      <c r="U411" s="3"/>
      <c r="V411" s="3"/>
      <c r="W411" s="3"/>
      <c r="X411" s="3"/>
      <c r="Y411" s="3"/>
      <c r="Z411" s="3"/>
      <c r="AA411" s="3"/>
      <c r="AB411" s="3"/>
      <c r="AH411" s="3"/>
    </row>
    <row r="412" spans="19:34" ht="15">
      <c r="S412" s="3"/>
      <c r="T412" s="3"/>
      <c r="U412" s="3"/>
      <c r="V412" s="3"/>
      <c r="W412" s="3"/>
      <c r="X412" s="3"/>
      <c r="Y412" s="3"/>
      <c r="Z412" s="3"/>
      <c r="AA412" s="3"/>
      <c r="AB412" s="3"/>
      <c r="AH412" s="3"/>
    </row>
    <row r="413" spans="19:34" ht="15">
      <c r="S413" s="3"/>
      <c r="T413" s="3"/>
      <c r="U413" s="3"/>
      <c r="V413" s="3"/>
      <c r="W413" s="3"/>
      <c r="X413" s="3"/>
      <c r="Y413" s="3"/>
      <c r="Z413" s="3"/>
      <c r="AA413" s="3"/>
      <c r="AB413" s="3"/>
      <c r="AH413" s="3"/>
    </row>
    <row r="414" spans="19:34" ht="15">
      <c r="S414" s="3"/>
      <c r="T414" s="3"/>
      <c r="U414" s="3"/>
      <c r="V414" s="3"/>
      <c r="W414" s="3"/>
      <c r="X414" s="3"/>
      <c r="Y414" s="3"/>
      <c r="Z414" s="3"/>
      <c r="AA414" s="3"/>
      <c r="AB414" s="3"/>
      <c r="AH414" s="3"/>
    </row>
    <row r="415" spans="19:34" ht="15">
      <c r="S415" s="3"/>
      <c r="T415" s="3"/>
      <c r="U415" s="3"/>
      <c r="V415" s="3"/>
      <c r="W415" s="3"/>
      <c r="X415" s="3"/>
      <c r="Y415" s="3"/>
      <c r="Z415" s="3"/>
      <c r="AA415" s="3"/>
      <c r="AB415" s="3"/>
      <c r="AH415" s="3"/>
    </row>
    <row r="416" spans="19:34" ht="15">
      <c r="S416" s="3"/>
      <c r="T416" s="3"/>
      <c r="U416" s="3"/>
      <c r="V416" s="3"/>
      <c r="W416" s="3"/>
      <c r="X416" s="3"/>
      <c r="Y416" s="3"/>
      <c r="Z416" s="3"/>
      <c r="AA416" s="3"/>
      <c r="AB416" s="3"/>
      <c r="AH416" s="3"/>
    </row>
    <row r="417" spans="19:34" ht="15">
      <c r="S417" s="3"/>
      <c r="T417" s="3"/>
      <c r="U417" s="3"/>
      <c r="V417" s="3"/>
      <c r="W417" s="3"/>
      <c r="X417" s="3"/>
      <c r="Y417" s="3"/>
      <c r="Z417" s="3"/>
      <c r="AA417" s="3"/>
      <c r="AB417" s="3"/>
      <c r="AH417" s="3"/>
    </row>
    <row r="418" spans="19:34" ht="15">
      <c r="S418" s="3"/>
      <c r="T418" s="3"/>
      <c r="U418" s="3"/>
      <c r="V418" s="3"/>
      <c r="W418" s="3"/>
      <c r="X418" s="3"/>
      <c r="Y418" s="3"/>
      <c r="Z418" s="3"/>
      <c r="AA418" s="3"/>
      <c r="AB418" s="3"/>
      <c r="AH418" s="3"/>
    </row>
    <row r="419" spans="19:34" ht="15">
      <c r="S419" s="3"/>
      <c r="T419" s="3"/>
      <c r="U419" s="3"/>
      <c r="V419" s="3"/>
      <c r="W419" s="3"/>
      <c r="X419" s="3"/>
      <c r="Y419" s="3"/>
      <c r="Z419" s="3"/>
      <c r="AA419" s="3"/>
      <c r="AB419" s="3"/>
      <c r="AH419" s="3"/>
    </row>
    <row r="420" spans="19:34" ht="15">
      <c r="S420" s="3"/>
      <c r="T420" s="3"/>
      <c r="U420" s="3"/>
      <c r="V420" s="3"/>
      <c r="W420" s="3"/>
      <c r="X420" s="3"/>
      <c r="Y420" s="3"/>
      <c r="Z420" s="3"/>
      <c r="AA420" s="3"/>
      <c r="AB420" s="3"/>
      <c r="AH420" s="3"/>
    </row>
    <row r="421" spans="19:34" ht="15">
      <c r="S421" s="3"/>
      <c r="T421" s="3"/>
      <c r="U421" s="3"/>
      <c r="V421" s="3"/>
      <c r="W421" s="3"/>
      <c r="X421" s="3"/>
      <c r="Y421" s="3"/>
      <c r="Z421" s="3"/>
      <c r="AA421" s="3"/>
      <c r="AB421" s="3"/>
      <c r="AH421" s="3"/>
    </row>
    <row r="422" spans="19:34" ht="15">
      <c r="S422" s="3"/>
      <c r="T422" s="3"/>
      <c r="U422" s="3"/>
      <c r="V422" s="3"/>
      <c r="W422" s="3"/>
      <c r="X422" s="3"/>
      <c r="Y422" s="3"/>
      <c r="Z422" s="3"/>
      <c r="AA422" s="3"/>
      <c r="AB422" s="3"/>
      <c r="AH422" s="3"/>
    </row>
    <row r="423" spans="19:34" ht="15">
      <c r="S423" s="3"/>
      <c r="T423" s="3"/>
      <c r="U423" s="3"/>
      <c r="V423" s="3"/>
      <c r="W423" s="3"/>
      <c r="X423" s="3"/>
      <c r="Y423" s="3"/>
      <c r="Z423" s="3"/>
      <c r="AA423" s="3"/>
      <c r="AB423" s="3"/>
      <c r="AH423" s="3"/>
    </row>
    <row r="424" spans="19:34" ht="15">
      <c r="S424" s="3"/>
      <c r="T424" s="3"/>
      <c r="U424" s="3"/>
      <c r="V424" s="3"/>
      <c r="W424" s="3"/>
      <c r="X424" s="3"/>
      <c r="Y424" s="3"/>
      <c r="Z424" s="3"/>
      <c r="AA424" s="3"/>
      <c r="AB424" s="3"/>
      <c r="AH424" s="3"/>
    </row>
    <row r="425" spans="19:34" ht="15">
      <c r="S425" s="3"/>
      <c r="T425" s="3"/>
      <c r="U425" s="3"/>
      <c r="V425" s="3"/>
      <c r="W425" s="3"/>
      <c r="X425" s="3"/>
      <c r="Y425" s="3"/>
      <c r="Z425" s="3"/>
      <c r="AA425" s="3"/>
      <c r="AB425" s="3"/>
      <c r="AH425" s="3"/>
    </row>
    <row r="426" spans="19:34" ht="15">
      <c r="S426" s="3"/>
      <c r="T426" s="3"/>
      <c r="U426" s="3"/>
      <c r="V426" s="3"/>
      <c r="W426" s="3"/>
      <c r="X426" s="3"/>
      <c r="Y426" s="3"/>
      <c r="Z426" s="3"/>
      <c r="AA426" s="3"/>
      <c r="AB426" s="3"/>
      <c r="AH426" s="3"/>
    </row>
    <row r="427" spans="19:34" ht="15">
      <c r="S427" s="3"/>
      <c r="T427" s="3"/>
      <c r="U427" s="3"/>
      <c r="V427" s="3"/>
      <c r="W427" s="3"/>
      <c r="X427" s="3"/>
      <c r="Y427" s="3"/>
      <c r="Z427" s="3"/>
      <c r="AA427" s="3"/>
      <c r="AB427" s="3"/>
      <c r="AH427" s="3"/>
    </row>
    <row r="428" spans="19:34" ht="15">
      <c r="S428" s="3"/>
      <c r="T428" s="3"/>
      <c r="U428" s="3"/>
      <c r="V428" s="3"/>
      <c r="W428" s="3"/>
      <c r="X428" s="3"/>
      <c r="Y428" s="3"/>
      <c r="Z428" s="3"/>
      <c r="AA428" s="3"/>
      <c r="AB428" s="3"/>
      <c r="AH428" s="3"/>
    </row>
    <row r="429" spans="19:34" ht="15">
      <c r="S429" s="3"/>
      <c r="T429" s="3"/>
      <c r="U429" s="3"/>
      <c r="V429" s="3"/>
      <c r="W429" s="3"/>
      <c r="X429" s="3"/>
      <c r="Y429" s="3"/>
      <c r="Z429" s="3"/>
      <c r="AA429" s="3"/>
      <c r="AB429" s="3"/>
      <c r="AH429" s="3"/>
    </row>
    <row r="430" spans="19:34" ht="15">
      <c r="S430" s="3"/>
      <c r="T430" s="3"/>
      <c r="U430" s="3"/>
      <c r="V430" s="3"/>
      <c r="W430" s="3"/>
      <c r="X430" s="3"/>
      <c r="Y430" s="3"/>
      <c r="Z430" s="3"/>
      <c r="AA430" s="3"/>
      <c r="AB430" s="3"/>
      <c r="AH430" s="3"/>
    </row>
    <row r="431" spans="19:34" ht="15">
      <c r="S431" s="3"/>
      <c r="T431" s="3"/>
      <c r="U431" s="3"/>
      <c r="V431" s="3"/>
      <c r="W431" s="3"/>
      <c r="X431" s="3"/>
      <c r="Y431" s="3"/>
      <c r="Z431" s="3"/>
      <c r="AA431" s="3"/>
      <c r="AB431" s="3"/>
      <c r="AH431" s="3"/>
    </row>
    <row r="432" spans="19:34" ht="15">
      <c r="S432" s="3"/>
      <c r="T432" s="3"/>
      <c r="U432" s="3"/>
      <c r="V432" s="3"/>
      <c r="W432" s="3"/>
      <c r="X432" s="3"/>
      <c r="Y432" s="3"/>
      <c r="Z432" s="3"/>
      <c r="AA432" s="3"/>
      <c r="AB432" s="3"/>
      <c r="AH432" s="3"/>
    </row>
    <row r="433" spans="19:34" ht="15">
      <c r="S433" s="3"/>
      <c r="T433" s="3"/>
      <c r="U433" s="3"/>
      <c r="V433" s="3"/>
      <c r="W433" s="3"/>
      <c r="X433" s="3"/>
      <c r="Y433" s="3"/>
      <c r="Z433" s="3"/>
      <c r="AA433" s="3"/>
      <c r="AB433" s="3"/>
      <c r="AH433" s="3"/>
    </row>
    <row r="434" spans="19:34" ht="15">
      <c r="S434" s="3"/>
      <c r="T434" s="3"/>
      <c r="U434" s="3"/>
      <c r="V434" s="3"/>
      <c r="W434" s="3"/>
      <c r="X434" s="3"/>
      <c r="Y434" s="3"/>
      <c r="Z434" s="3"/>
      <c r="AA434" s="3"/>
      <c r="AB434" s="3"/>
      <c r="AH434" s="3"/>
    </row>
    <row r="435" spans="19:34" ht="15">
      <c r="S435" s="3"/>
      <c r="T435" s="3"/>
      <c r="U435" s="3"/>
      <c r="V435" s="3"/>
      <c r="W435" s="3"/>
      <c r="X435" s="3"/>
      <c r="Y435" s="3"/>
      <c r="Z435" s="3"/>
      <c r="AA435" s="3"/>
      <c r="AB435" s="3"/>
      <c r="AH435" s="3"/>
    </row>
    <row r="436" spans="19:34" ht="15">
      <c r="S436" s="3"/>
      <c r="T436" s="3"/>
      <c r="U436" s="3"/>
      <c r="V436" s="3"/>
      <c r="W436" s="3"/>
      <c r="X436" s="3"/>
      <c r="Y436" s="3"/>
      <c r="Z436" s="3"/>
      <c r="AA436" s="3"/>
      <c r="AB436" s="3"/>
      <c r="AH436" s="3"/>
    </row>
    <row r="437" spans="19:34" ht="15">
      <c r="S437" s="3"/>
      <c r="T437" s="3"/>
      <c r="U437" s="3"/>
      <c r="V437" s="3"/>
      <c r="W437" s="3"/>
      <c r="X437" s="3"/>
      <c r="Y437" s="3"/>
      <c r="Z437" s="3"/>
      <c r="AA437" s="3"/>
      <c r="AB437" s="3"/>
      <c r="AH437" s="3"/>
    </row>
    <row r="438" spans="19:34" ht="15">
      <c r="S438" s="3"/>
      <c r="T438" s="3"/>
      <c r="U438" s="3"/>
      <c r="V438" s="3"/>
      <c r="W438" s="3"/>
      <c r="X438" s="3"/>
      <c r="Y438" s="3"/>
      <c r="Z438" s="3"/>
      <c r="AA438" s="3"/>
      <c r="AB438" s="3"/>
      <c r="AH438" s="3"/>
    </row>
    <row r="439" spans="19:34" ht="15">
      <c r="S439" s="3"/>
      <c r="T439" s="3"/>
      <c r="U439" s="3"/>
      <c r="V439" s="3"/>
      <c r="W439" s="3"/>
      <c r="X439" s="3"/>
      <c r="Y439" s="3"/>
      <c r="Z439" s="3"/>
      <c r="AA439" s="3"/>
      <c r="AB439" s="3"/>
      <c r="AH439" s="3"/>
    </row>
    <row r="440" spans="19:34" ht="15">
      <c r="S440" s="3"/>
      <c r="T440" s="3"/>
      <c r="U440" s="3"/>
      <c r="V440" s="3"/>
      <c r="W440" s="3"/>
      <c r="X440" s="3"/>
      <c r="Y440" s="3"/>
      <c r="Z440" s="3"/>
      <c r="AA440" s="3"/>
      <c r="AB440" s="3"/>
      <c r="AH440" s="3"/>
    </row>
    <row r="441" spans="19:34" ht="15">
      <c r="S441" s="3"/>
      <c r="T441" s="3"/>
      <c r="U441" s="3"/>
      <c r="V441" s="3"/>
      <c r="W441" s="3"/>
      <c r="X441" s="3"/>
      <c r="Y441" s="3"/>
      <c r="Z441" s="3"/>
      <c r="AA441" s="3"/>
      <c r="AB441" s="3"/>
      <c r="AH441" s="3"/>
    </row>
    <row r="442" spans="19:34" ht="15">
      <c r="S442" s="3"/>
      <c r="T442" s="3"/>
      <c r="U442" s="3"/>
      <c r="V442" s="3"/>
      <c r="W442" s="3"/>
      <c r="X442" s="3"/>
      <c r="Y442" s="3"/>
      <c r="Z442" s="3"/>
      <c r="AA442" s="3"/>
      <c r="AB442" s="3"/>
      <c r="AH442" s="3"/>
    </row>
    <row r="443" spans="19:34" ht="15">
      <c r="S443" s="3"/>
      <c r="T443" s="3"/>
      <c r="U443" s="3"/>
      <c r="V443" s="3"/>
      <c r="W443" s="3"/>
      <c r="X443" s="3"/>
      <c r="Y443" s="3"/>
      <c r="Z443" s="3"/>
      <c r="AA443" s="3"/>
      <c r="AB443" s="3"/>
      <c r="AH443" s="3"/>
    </row>
    <row r="444" spans="19:34" ht="15">
      <c r="S444" s="3"/>
      <c r="T444" s="3"/>
      <c r="U444" s="3"/>
      <c r="V444" s="3"/>
      <c r="W444" s="3"/>
      <c r="X444" s="3"/>
      <c r="Y444" s="3"/>
      <c r="Z444" s="3"/>
      <c r="AA444" s="3"/>
      <c r="AB444" s="3"/>
      <c r="AH444" s="3"/>
    </row>
    <row r="445" spans="19:34" ht="15">
      <c r="S445" s="3"/>
      <c r="T445" s="3"/>
      <c r="U445" s="3"/>
      <c r="V445" s="3"/>
      <c r="W445" s="3"/>
      <c r="X445" s="3"/>
      <c r="Y445" s="3"/>
      <c r="Z445" s="3"/>
      <c r="AA445" s="3"/>
      <c r="AB445" s="3"/>
      <c r="AH445" s="3"/>
    </row>
    <row r="446" spans="19:34" ht="15">
      <c r="S446" s="3"/>
      <c r="T446" s="3"/>
      <c r="U446" s="3"/>
      <c r="V446" s="3"/>
      <c r="W446" s="3"/>
      <c r="X446" s="3"/>
      <c r="Y446" s="3"/>
      <c r="Z446" s="3"/>
      <c r="AA446" s="3"/>
      <c r="AB446" s="3"/>
      <c r="AH446" s="3"/>
    </row>
    <row r="447" spans="19:34" ht="15">
      <c r="S447" s="3"/>
      <c r="T447" s="3"/>
      <c r="U447" s="3"/>
      <c r="V447" s="3"/>
      <c r="W447" s="3"/>
      <c r="X447" s="3"/>
      <c r="Y447" s="3"/>
      <c r="Z447" s="3"/>
      <c r="AA447" s="3"/>
      <c r="AB447" s="3"/>
      <c r="AH447" s="3"/>
    </row>
    <row r="448" spans="19:34" ht="15">
      <c r="S448" s="3"/>
      <c r="T448" s="3"/>
      <c r="U448" s="3"/>
      <c r="V448" s="3"/>
      <c r="W448" s="3"/>
      <c r="X448" s="3"/>
      <c r="Y448" s="3"/>
      <c r="Z448" s="3"/>
      <c r="AA448" s="3"/>
      <c r="AB448" s="3"/>
      <c r="AH448" s="3"/>
    </row>
    <row r="449" spans="19:34" ht="15">
      <c r="S449" s="3"/>
      <c r="T449" s="3"/>
      <c r="U449" s="3"/>
      <c r="V449" s="3"/>
      <c r="W449" s="3"/>
      <c r="X449" s="3"/>
      <c r="Y449" s="3"/>
      <c r="Z449" s="3"/>
      <c r="AA449" s="3"/>
      <c r="AB449" s="3"/>
      <c r="AH449" s="3"/>
    </row>
    <row r="450" spans="19:34" ht="15">
      <c r="S450" s="3"/>
      <c r="T450" s="3"/>
      <c r="U450" s="3"/>
      <c r="V450" s="3"/>
      <c r="W450" s="3"/>
      <c r="X450" s="3"/>
      <c r="Y450" s="3"/>
      <c r="Z450" s="3"/>
      <c r="AA450" s="3"/>
      <c r="AB450" s="3"/>
      <c r="AH450" s="3"/>
    </row>
    <row r="451" spans="19:34" ht="15">
      <c r="S451" s="3"/>
      <c r="T451" s="3"/>
      <c r="U451" s="3"/>
      <c r="V451" s="3"/>
      <c r="W451" s="3"/>
      <c r="X451" s="3"/>
      <c r="Y451" s="3"/>
      <c r="Z451" s="3"/>
      <c r="AA451" s="3"/>
      <c r="AB451" s="3"/>
      <c r="AH451" s="3"/>
    </row>
    <row r="452" spans="19:34" ht="15">
      <c r="S452" s="3"/>
      <c r="T452" s="3"/>
      <c r="U452" s="3"/>
      <c r="V452" s="3"/>
      <c r="W452" s="3"/>
      <c r="X452" s="3"/>
      <c r="Y452" s="3"/>
      <c r="Z452" s="3"/>
      <c r="AA452" s="3"/>
      <c r="AB452" s="3"/>
      <c r="AH452" s="3"/>
    </row>
    <row r="453" spans="19:34" ht="15">
      <c r="S453" s="3"/>
      <c r="T453" s="3"/>
      <c r="U453" s="3"/>
      <c r="V453" s="3"/>
      <c r="W453" s="3"/>
      <c r="X453" s="3"/>
      <c r="Y453" s="3"/>
      <c r="Z453" s="3"/>
      <c r="AA453" s="3"/>
      <c r="AB453" s="3"/>
      <c r="AH453" s="3"/>
    </row>
    <row r="454" spans="19:34" ht="15">
      <c r="S454" s="3"/>
      <c r="T454" s="3"/>
      <c r="U454" s="3"/>
      <c r="V454" s="3"/>
      <c r="W454" s="3"/>
      <c r="X454" s="3"/>
      <c r="Y454" s="3"/>
      <c r="Z454" s="3"/>
      <c r="AA454" s="3"/>
      <c r="AB454" s="3"/>
      <c r="AH454" s="3"/>
    </row>
    <row r="455" spans="19:34" ht="15">
      <c r="S455" s="3"/>
      <c r="T455" s="3"/>
      <c r="U455" s="3"/>
      <c r="V455" s="3"/>
      <c r="W455" s="3"/>
      <c r="X455" s="3"/>
      <c r="Y455" s="3"/>
      <c r="Z455" s="3"/>
      <c r="AA455" s="3"/>
      <c r="AB455" s="3"/>
      <c r="AH455" s="3"/>
    </row>
    <row r="456" spans="19:34" ht="15">
      <c r="S456" s="3"/>
      <c r="T456" s="3"/>
      <c r="U456" s="3"/>
      <c r="V456" s="3"/>
      <c r="W456" s="3"/>
      <c r="X456" s="3"/>
      <c r="Y456" s="3"/>
      <c r="Z456" s="3"/>
      <c r="AA456" s="3"/>
      <c r="AB456" s="3"/>
      <c r="AH456" s="3"/>
    </row>
    <row r="457" spans="19:34" ht="15">
      <c r="S457" s="3"/>
      <c r="T457" s="3"/>
      <c r="U457" s="3"/>
      <c r="V457" s="3"/>
      <c r="W457" s="3"/>
      <c r="X457" s="3"/>
      <c r="Y457" s="3"/>
      <c r="Z457" s="3"/>
      <c r="AA457" s="3"/>
      <c r="AB457" s="3"/>
      <c r="AH457" s="3"/>
    </row>
  </sheetData>
  <sheetProtection/>
  <mergeCells count="9">
    <mergeCell ref="A91:D91"/>
    <mergeCell ref="E91:I91"/>
    <mergeCell ref="A60:N60"/>
    <mergeCell ref="H9:I9"/>
    <mergeCell ref="K9:L9"/>
    <mergeCell ref="A63:D63"/>
    <mergeCell ref="E63:I63"/>
    <mergeCell ref="J63:N63"/>
    <mergeCell ref="A57:N57"/>
  </mergeCells>
  <printOptions horizontalCentered="1" verticalCentered="1"/>
  <pageMargins left="1" right="1" top="1" bottom="1" header="0" footer="0"/>
  <pageSetup fitToHeight="1" fitToWidth="1" horizontalDpi="600" verticalDpi="600" orientation="landscape" scale="49" r:id="rId1"/>
  <headerFooter alignWithMargins="0">
    <oddHeader>&amp;L&amp;F &amp;D &amp;T&amp;RVirginia Natural Gas, Inc. 
Exhibit No.______
Witness-PHR
Schedule PHR-1 
Statement 2
Page 6 of 7</oddHeader>
  </headerFooter>
  <rowBreaks count="7" manualBreakCount="7">
    <brk id="56" max="255" man="1"/>
    <brk id="117" max="255" man="1"/>
    <brk id="174" max="255" man="1"/>
    <brk id="239" max="255" man="1"/>
    <brk id="296" max="255" man="1"/>
    <brk id="334" max="255" man="1"/>
    <brk id="367" max="255" man="1"/>
  </rowBreaks>
  <colBreaks count="2" manualBreakCount="2">
    <brk id="18" max="374" man="1"/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71"/>
  <sheetViews>
    <sheetView zoomScalePageLayoutView="0" workbookViewId="0" topLeftCell="A16">
      <selection activeCell="E8" sqref="E8:E18"/>
    </sheetView>
  </sheetViews>
  <sheetFormatPr defaultColWidth="8.88671875" defaultRowHeight="15"/>
  <cols>
    <col min="1" max="2" width="2.77734375" style="22" customWidth="1"/>
    <col min="3" max="3" width="29.21484375" style="22" customWidth="1"/>
    <col min="4" max="4" width="11.77734375" style="22" customWidth="1"/>
    <col min="5" max="5" width="11.77734375" style="70" customWidth="1"/>
    <col min="6" max="6" width="12.77734375" style="22" customWidth="1"/>
    <col min="7" max="7" width="8.88671875" style="22" customWidth="1"/>
    <col min="8" max="8" width="10.5546875" style="0" bestFit="1" customWidth="1"/>
    <col min="9" max="16384" width="8.88671875" style="22" customWidth="1"/>
  </cols>
  <sheetData>
    <row r="1" spans="1:26" ht="15">
      <c r="A1" s="114" t="s">
        <v>202</v>
      </c>
      <c r="B1" s="115"/>
      <c r="C1" s="115"/>
      <c r="D1" s="115"/>
      <c r="E1" s="115"/>
      <c r="F1" s="116"/>
      <c r="I1" s="23"/>
      <c r="J1" s="24"/>
      <c r="K1" s="24"/>
      <c r="L1" s="24"/>
      <c r="M1" s="24"/>
      <c r="N1" s="24"/>
      <c r="O1" s="24"/>
      <c r="P1" s="24"/>
      <c r="Q1" s="24"/>
      <c r="R1" s="24"/>
      <c r="S1" s="24"/>
      <c r="T1" s="23"/>
      <c r="U1" s="23"/>
      <c r="V1" s="23"/>
      <c r="W1" s="23"/>
      <c r="X1" s="23"/>
      <c r="Y1" s="23"/>
      <c r="Z1" s="23"/>
    </row>
    <row r="2" spans="1:26" ht="15">
      <c r="A2" s="117">
        <f>+Summary!D10</f>
        <v>2010</v>
      </c>
      <c r="B2" s="118"/>
      <c r="C2" s="118"/>
      <c r="D2" s="118"/>
      <c r="E2" s="118"/>
      <c r="F2" s="116"/>
      <c r="I2" s="23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  <c r="U2" s="23"/>
      <c r="V2" s="23"/>
      <c r="W2" s="23"/>
      <c r="X2" s="23"/>
      <c r="Y2" s="23"/>
      <c r="Z2" s="23"/>
    </row>
    <row r="3" spans="1:26" ht="15">
      <c r="A3" s="25"/>
      <c r="B3" s="26"/>
      <c r="C3" s="27"/>
      <c r="D3" s="27"/>
      <c r="E3" s="68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3"/>
      <c r="V3" s="23"/>
      <c r="W3" s="23"/>
      <c r="X3" s="23"/>
      <c r="Y3" s="23"/>
      <c r="Z3" s="23"/>
    </row>
    <row r="4" spans="1:26" ht="15">
      <c r="A4" s="28"/>
      <c r="B4" s="29"/>
      <c r="C4" s="30"/>
      <c r="D4" s="34" t="s">
        <v>200</v>
      </c>
      <c r="E4" s="69" t="s">
        <v>196</v>
      </c>
      <c r="F4" s="34" t="s">
        <v>199</v>
      </c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3"/>
      <c r="U4" s="23"/>
      <c r="V4" s="23"/>
      <c r="W4" s="23"/>
      <c r="X4" s="23"/>
      <c r="Y4" s="23"/>
      <c r="Z4" s="23"/>
    </row>
    <row r="5" spans="1:26" ht="15">
      <c r="A5" s="31"/>
      <c r="B5" s="32"/>
      <c r="C5" s="33"/>
      <c r="D5" s="34" t="s">
        <v>201</v>
      </c>
      <c r="E5" s="69" t="s">
        <v>198</v>
      </c>
      <c r="F5" s="34" t="s">
        <v>201</v>
      </c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3"/>
      <c r="U5" s="23"/>
      <c r="V5" s="23"/>
      <c r="W5" s="23"/>
      <c r="X5" s="23"/>
      <c r="Y5" s="23"/>
      <c r="Z5" s="23"/>
    </row>
    <row r="6" spans="1:26" ht="15.75">
      <c r="A6" s="35"/>
      <c r="B6" s="36"/>
      <c r="C6" s="30"/>
      <c r="D6" s="34"/>
      <c r="E6" s="69"/>
      <c r="F6" s="34"/>
      <c r="H6" s="93" t="s">
        <v>236</v>
      </c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3"/>
      <c r="U6" s="23"/>
      <c r="V6" s="23"/>
      <c r="W6" s="23"/>
      <c r="X6" s="23"/>
      <c r="Y6" s="23"/>
      <c r="Z6" s="23"/>
    </row>
    <row r="7" spans="1:26" ht="15">
      <c r="A7" s="35"/>
      <c r="B7" s="32"/>
      <c r="C7" s="38" t="s">
        <v>184</v>
      </c>
      <c r="D7" s="74">
        <f>H7</f>
        <v>8.779184167110898</v>
      </c>
      <c r="E7" s="71">
        <f>6.528/12</f>
        <v>0.5439999999999999</v>
      </c>
      <c r="F7" s="67">
        <f>+D7*E7</f>
        <v>4.775876186908328</v>
      </c>
      <c r="H7" s="94">
        <v>8.779184167110898</v>
      </c>
      <c r="I7" s="83"/>
      <c r="J7" s="24"/>
      <c r="K7" s="24"/>
      <c r="L7" s="24"/>
      <c r="M7" s="24"/>
      <c r="N7" s="24"/>
      <c r="O7" s="24"/>
      <c r="P7" s="24"/>
      <c r="Q7" s="24"/>
      <c r="R7" s="24"/>
      <c r="S7" s="24"/>
      <c r="T7" s="23"/>
      <c r="U7" s="23"/>
      <c r="V7" s="23"/>
      <c r="W7" s="23"/>
      <c r="X7" s="23"/>
      <c r="Y7" s="23"/>
      <c r="Z7" s="23"/>
    </row>
    <row r="8" spans="1:26" ht="15">
      <c r="A8" s="35"/>
      <c r="B8" s="32"/>
      <c r="C8" s="38" t="s">
        <v>185</v>
      </c>
      <c r="D8" s="74">
        <f aca="true" t="shared" si="0" ref="D8:D18">H8</f>
        <v>8.729184167110898</v>
      </c>
      <c r="E8" s="71">
        <f aca="true" t="shared" si="1" ref="E8:E18">6.528/12</f>
        <v>0.5439999999999999</v>
      </c>
      <c r="F8" s="67">
        <f aca="true" t="shared" si="2" ref="F8:F18">+D8*E8</f>
        <v>4.748676186908328</v>
      </c>
      <c r="H8" s="94">
        <v>8.729184167110898</v>
      </c>
      <c r="I8" s="83"/>
      <c r="J8" s="24"/>
      <c r="K8" s="24"/>
      <c r="L8" s="24"/>
      <c r="M8" s="24"/>
      <c r="N8" s="24"/>
      <c r="O8" s="24"/>
      <c r="P8" s="24"/>
      <c r="Q8" s="24"/>
      <c r="R8" s="24"/>
      <c r="S8" s="24"/>
      <c r="T8" s="23"/>
      <c r="U8" s="23"/>
      <c r="V8" s="23"/>
      <c r="W8" s="23"/>
      <c r="X8" s="23"/>
      <c r="Y8" s="23"/>
      <c r="Z8" s="23"/>
    </row>
    <row r="9" spans="1:26" ht="15">
      <c r="A9" s="35"/>
      <c r="B9" s="32"/>
      <c r="C9" s="38" t="s">
        <v>186</v>
      </c>
      <c r="D9" s="74">
        <f t="shared" si="0"/>
        <v>8.677184167110898</v>
      </c>
      <c r="E9" s="71">
        <f t="shared" si="1"/>
        <v>0.5439999999999999</v>
      </c>
      <c r="F9" s="67">
        <f t="shared" si="2"/>
        <v>4.720388186908328</v>
      </c>
      <c r="H9" s="94">
        <v>8.677184167110898</v>
      </c>
      <c r="I9" s="83"/>
      <c r="J9" s="24"/>
      <c r="K9" s="24"/>
      <c r="L9" s="24"/>
      <c r="M9" s="24"/>
      <c r="N9" s="24"/>
      <c r="O9" s="24"/>
      <c r="P9" s="24"/>
      <c r="Q9" s="24"/>
      <c r="R9" s="24"/>
      <c r="S9" s="24"/>
      <c r="T9" s="23"/>
      <c r="U9" s="23"/>
      <c r="V9" s="23"/>
      <c r="W9" s="23"/>
      <c r="X9" s="23"/>
      <c r="Y9" s="23"/>
      <c r="Z9" s="23"/>
    </row>
    <row r="10" spans="1:26" ht="15">
      <c r="A10" s="35"/>
      <c r="B10" s="32"/>
      <c r="C10" s="38" t="s">
        <v>187</v>
      </c>
      <c r="D10" s="74">
        <f t="shared" si="0"/>
        <v>8.716184167110898</v>
      </c>
      <c r="E10" s="71">
        <f t="shared" si="1"/>
        <v>0.5439999999999999</v>
      </c>
      <c r="F10" s="67">
        <f t="shared" si="2"/>
        <v>4.741604186908328</v>
      </c>
      <c r="H10" s="94">
        <v>8.716184167110898</v>
      </c>
      <c r="I10" s="8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3"/>
      <c r="U10" s="23"/>
      <c r="V10" s="23"/>
      <c r="W10" s="23"/>
      <c r="X10" s="23"/>
      <c r="Y10" s="23"/>
      <c r="Z10" s="23"/>
    </row>
    <row r="11" spans="1:26" ht="15">
      <c r="A11" s="35"/>
      <c r="B11" s="32"/>
      <c r="C11" s="38" t="s">
        <v>188</v>
      </c>
      <c r="D11" s="74">
        <f t="shared" si="0"/>
        <v>8.782184167110898</v>
      </c>
      <c r="E11" s="71">
        <f t="shared" si="1"/>
        <v>0.5439999999999999</v>
      </c>
      <c r="F11" s="67">
        <f t="shared" si="2"/>
        <v>4.777508186908328</v>
      </c>
      <c r="H11" s="94">
        <v>8.782184167110898</v>
      </c>
      <c r="I11" s="8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3"/>
      <c r="U11" s="23"/>
      <c r="V11" s="23"/>
      <c r="W11" s="23"/>
      <c r="X11" s="23"/>
      <c r="Y11" s="23"/>
      <c r="Z11" s="23"/>
    </row>
    <row r="12" spans="1:26" ht="15">
      <c r="A12" s="35"/>
      <c r="B12" s="32"/>
      <c r="C12" s="38" t="s">
        <v>189</v>
      </c>
      <c r="D12" s="74">
        <f t="shared" si="0"/>
        <v>8.856184167110898</v>
      </c>
      <c r="E12" s="71">
        <f t="shared" si="1"/>
        <v>0.5439999999999999</v>
      </c>
      <c r="F12" s="67">
        <f t="shared" si="2"/>
        <v>4.817764186908328</v>
      </c>
      <c r="H12" s="94">
        <v>8.856184167110898</v>
      </c>
      <c r="I12" s="8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3"/>
      <c r="U12" s="23"/>
      <c r="V12" s="23"/>
      <c r="W12" s="23"/>
      <c r="X12" s="23"/>
      <c r="Y12" s="23"/>
      <c r="Z12" s="23"/>
    </row>
    <row r="13" spans="1:26" ht="15">
      <c r="A13" s="35"/>
      <c r="B13" s="32"/>
      <c r="C13" s="38" t="s">
        <v>190</v>
      </c>
      <c r="D13" s="74">
        <f t="shared" si="0"/>
        <v>8.921184167110898</v>
      </c>
      <c r="E13" s="71">
        <f t="shared" si="1"/>
        <v>0.5439999999999999</v>
      </c>
      <c r="F13" s="67">
        <f t="shared" si="2"/>
        <v>4.853124186908328</v>
      </c>
      <c r="H13" s="94">
        <v>8.921184167110898</v>
      </c>
      <c r="I13" s="8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3"/>
      <c r="U13" s="23"/>
      <c r="V13" s="23"/>
      <c r="W13" s="23"/>
      <c r="X13" s="23"/>
      <c r="Y13" s="23"/>
      <c r="Z13" s="23"/>
    </row>
    <row r="14" spans="1:26" ht="15">
      <c r="A14" s="35"/>
      <c r="B14" s="32"/>
      <c r="C14" s="38" t="s">
        <v>191</v>
      </c>
      <c r="D14" s="74">
        <f t="shared" si="0"/>
        <v>8.950184167110898</v>
      </c>
      <c r="E14" s="71">
        <f t="shared" si="1"/>
        <v>0.5439999999999999</v>
      </c>
      <c r="F14" s="67">
        <f t="shared" si="2"/>
        <v>4.868900186908328</v>
      </c>
      <c r="H14" s="94">
        <v>8.950184167110898</v>
      </c>
      <c r="I14" s="8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3"/>
      <c r="U14" s="23"/>
      <c r="V14" s="23"/>
      <c r="W14" s="23"/>
      <c r="X14" s="23"/>
      <c r="Y14" s="23"/>
      <c r="Z14" s="23"/>
    </row>
    <row r="15" spans="1:26" ht="15">
      <c r="A15" s="35"/>
      <c r="B15" s="32"/>
      <c r="C15" s="38" t="s">
        <v>192</v>
      </c>
      <c r="D15" s="74">
        <f t="shared" si="0"/>
        <v>9.053184167110897</v>
      </c>
      <c r="E15" s="71">
        <f t="shared" si="1"/>
        <v>0.5439999999999999</v>
      </c>
      <c r="F15" s="67">
        <f t="shared" si="2"/>
        <v>4.924932186908327</v>
      </c>
      <c r="H15" s="94">
        <v>9.053184167110897</v>
      </c>
      <c r="I15" s="8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3"/>
      <c r="U15" s="23"/>
      <c r="V15" s="23"/>
      <c r="W15" s="23"/>
      <c r="X15" s="23"/>
      <c r="Y15" s="23"/>
      <c r="Z15" s="23"/>
    </row>
    <row r="16" spans="1:26" ht="15">
      <c r="A16" s="35"/>
      <c r="B16" s="32"/>
      <c r="C16" s="38" t="s">
        <v>193</v>
      </c>
      <c r="D16" s="74">
        <f t="shared" si="0"/>
        <v>9.348184167110897</v>
      </c>
      <c r="E16" s="71">
        <f t="shared" si="1"/>
        <v>0.5439999999999999</v>
      </c>
      <c r="F16" s="67">
        <f t="shared" si="2"/>
        <v>5.085412186908328</v>
      </c>
      <c r="H16" s="94">
        <v>9.348184167110897</v>
      </c>
      <c r="I16" s="8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3"/>
      <c r="U16" s="23"/>
      <c r="V16" s="23"/>
      <c r="W16" s="23"/>
      <c r="X16" s="23"/>
      <c r="Y16" s="23"/>
      <c r="Z16" s="23"/>
    </row>
    <row r="17" spans="1:26" ht="15">
      <c r="A17" s="35"/>
      <c r="B17" s="32"/>
      <c r="C17" s="38" t="s">
        <v>194</v>
      </c>
      <c r="D17" s="74">
        <f t="shared" si="0"/>
        <v>9.663184167110899</v>
      </c>
      <c r="E17" s="71">
        <f t="shared" si="1"/>
        <v>0.5439999999999999</v>
      </c>
      <c r="F17" s="67">
        <f t="shared" si="2"/>
        <v>5.256772186908329</v>
      </c>
      <c r="H17" s="94">
        <v>9.663184167110899</v>
      </c>
      <c r="I17" s="8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3"/>
      <c r="U17" s="23"/>
      <c r="V17" s="23"/>
      <c r="W17" s="23"/>
      <c r="X17" s="23"/>
      <c r="Y17" s="23"/>
      <c r="Z17" s="23"/>
    </row>
    <row r="18" spans="1:26" ht="15">
      <c r="A18" s="35"/>
      <c r="B18" s="32"/>
      <c r="C18" s="38" t="s">
        <v>195</v>
      </c>
      <c r="D18" s="74">
        <f t="shared" si="0"/>
        <v>9.878184167110899</v>
      </c>
      <c r="E18" s="71">
        <f t="shared" si="1"/>
        <v>0.5439999999999999</v>
      </c>
      <c r="F18" s="67">
        <f t="shared" si="2"/>
        <v>5.373732186908328</v>
      </c>
      <c r="H18" s="94">
        <v>9.878184167110899</v>
      </c>
      <c r="I18" s="8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3"/>
      <c r="U18" s="23"/>
      <c r="V18" s="23"/>
      <c r="W18" s="23"/>
      <c r="X18" s="23"/>
      <c r="Y18" s="23"/>
      <c r="Z18" s="23"/>
    </row>
    <row r="19" spans="1:26" ht="15.75">
      <c r="A19" s="35"/>
      <c r="B19" s="32"/>
      <c r="C19" s="38" t="s">
        <v>197</v>
      </c>
      <c r="D19" s="37">
        <f>+F19/E19</f>
        <v>9.029517500444232</v>
      </c>
      <c r="E19" s="71">
        <f>SUM(E7:E18)</f>
        <v>6.527999999999998</v>
      </c>
      <c r="F19" s="67">
        <f>SUM(F7:F18)</f>
        <v>58.94469024289993</v>
      </c>
      <c r="H19" s="95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"/>
      <c r="U19" s="23"/>
      <c r="V19" s="23"/>
      <c r="W19" s="23"/>
      <c r="X19" s="23"/>
      <c r="Y19" s="23"/>
      <c r="Z19" s="23"/>
    </row>
    <row r="20" spans="1:26" ht="15.75">
      <c r="A20" s="35"/>
      <c r="B20" s="32"/>
      <c r="C20" s="38" t="s">
        <v>152</v>
      </c>
      <c r="D20" s="39">
        <f>Summary!$D$11</f>
        <v>0.03</v>
      </c>
      <c r="E20" s="71"/>
      <c r="F20" s="67"/>
      <c r="H20" s="95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3"/>
      <c r="U20" s="23"/>
      <c r="V20" s="23"/>
      <c r="W20" s="23"/>
      <c r="X20" s="23"/>
      <c r="Y20" s="23"/>
      <c r="Z20" s="23"/>
    </row>
    <row r="21" ht="15.75">
      <c r="H21" s="95"/>
    </row>
    <row r="22" spans="1:8" ht="15.75">
      <c r="A22" s="114" t="s">
        <v>202</v>
      </c>
      <c r="B22" s="115"/>
      <c r="C22" s="115"/>
      <c r="D22" s="115"/>
      <c r="E22" s="115"/>
      <c r="F22" s="116"/>
      <c r="H22" s="95"/>
    </row>
    <row r="23" spans="1:8" ht="15.75">
      <c r="A23" s="117">
        <f>+A2+1</f>
        <v>2011</v>
      </c>
      <c r="B23" s="118"/>
      <c r="C23" s="118"/>
      <c r="D23" s="118"/>
      <c r="E23" s="118"/>
      <c r="F23" s="116"/>
      <c r="H23" s="95"/>
    </row>
    <row r="24" spans="1:8" ht="15.75">
      <c r="A24" s="25"/>
      <c r="B24" s="26"/>
      <c r="C24" s="27"/>
      <c r="D24" s="27"/>
      <c r="E24" s="68"/>
      <c r="H24" s="95"/>
    </row>
    <row r="25" spans="1:8" ht="15.75">
      <c r="A25" s="28"/>
      <c r="B25" s="29"/>
      <c r="C25" s="30"/>
      <c r="D25" s="34" t="s">
        <v>200</v>
      </c>
      <c r="E25" s="69" t="s">
        <v>196</v>
      </c>
      <c r="F25" s="34" t="s">
        <v>199</v>
      </c>
      <c r="H25" s="95"/>
    </row>
    <row r="26" spans="1:8" ht="15.75">
      <c r="A26" s="31"/>
      <c r="B26" s="32"/>
      <c r="C26" s="33"/>
      <c r="D26" s="34" t="s">
        <v>201</v>
      </c>
      <c r="E26" s="69" t="s">
        <v>198</v>
      </c>
      <c r="F26" s="34" t="s">
        <v>201</v>
      </c>
      <c r="H26" s="95"/>
    </row>
    <row r="27" spans="1:8" ht="15.75">
      <c r="A27" s="35"/>
      <c r="B27" s="36"/>
      <c r="C27" s="30"/>
      <c r="D27" s="34"/>
      <c r="E27" s="69"/>
      <c r="F27" s="34"/>
      <c r="H27" s="95"/>
    </row>
    <row r="28" spans="1:8" ht="15">
      <c r="A28" s="35"/>
      <c r="B28" s="32"/>
      <c r="C28" s="38" t="s">
        <v>184</v>
      </c>
      <c r="D28" s="74">
        <f>H28</f>
        <v>9.932379692124226</v>
      </c>
      <c r="E28" s="71">
        <f>+E7</f>
        <v>0.5439999999999999</v>
      </c>
      <c r="F28" s="67">
        <f>+D28*E28</f>
        <v>5.403214552515578</v>
      </c>
      <c r="H28" s="94">
        <v>9.932379692124226</v>
      </c>
    </row>
    <row r="29" spans="1:8" ht="15">
      <c r="A29" s="35"/>
      <c r="B29" s="32"/>
      <c r="C29" s="38" t="s">
        <v>185</v>
      </c>
      <c r="D29" s="74">
        <f aca="true" t="shared" si="3" ref="D29:D39">H29</f>
        <v>9.742379692124224</v>
      </c>
      <c r="E29" s="71">
        <f aca="true" t="shared" si="4" ref="E29:E39">+E8</f>
        <v>0.5439999999999999</v>
      </c>
      <c r="F29" s="67">
        <f aca="true" t="shared" si="5" ref="F29:F39">+D29*E29</f>
        <v>5.299854552515577</v>
      </c>
      <c r="H29" s="94">
        <v>9.742379692124224</v>
      </c>
    </row>
    <row r="30" spans="1:8" ht="15">
      <c r="A30" s="35"/>
      <c r="B30" s="32"/>
      <c r="C30" s="38" t="s">
        <v>186</v>
      </c>
      <c r="D30" s="74">
        <f t="shared" si="3"/>
        <v>9.132379692124225</v>
      </c>
      <c r="E30" s="71">
        <f t="shared" si="4"/>
        <v>0.5439999999999999</v>
      </c>
      <c r="F30" s="67">
        <f t="shared" si="5"/>
        <v>4.968014552515577</v>
      </c>
      <c r="H30" s="94">
        <v>9.132379692124225</v>
      </c>
    </row>
    <row r="31" spans="1:8" ht="15">
      <c r="A31" s="35"/>
      <c r="B31" s="32"/>
      <c r="C31" s="38" t="s">
        <v>187</v>
      </c>
      <c r="D31" s="74">
        <f t="shared" si="3"/>
        <v>9.097379692124225</v>
      </c>
      <c r="E31" s="71">
        <f t="shared" si="4"/>
        <v>0.5439999999999999</v>
      </c>
      <c r="F31" s="67">
        <f t="shared" si="5"/>
        <v>4.948974552515578</v>
      </c>
      <c r="H31" s="94">
        <v>9.097379692124225</v>
      </c>
    </row>
    <row r="32" spans="1:8" ht="15">
      <c r="A32" s="35"/>
      <c r="B32" s="32"/>
      <c r="C32" s="38" t="s">
        <v>188</v>
      </c>
      <c r="D32" s="74">
        <f t="shared" si="3"/>
        <v>9.147379692124225</v>
      </c>
      <c r="E32" s="71">
        <f t="shared" si="4"/>
        <v>0.5439999999999999</v>
      </c>
      <c r="F32" s="67">
        <f t="shared" si="5"/>
        <v>4.976174552515578</v>
      </c>
      <c r="H32" s="94">
        <v>9.147379692124225</v>
      </c>
    </row>
    <row r="33" spans="1:8" ht="15">
      <c r="A33" s="35"/>
      <c r="B33" s="32"/>
      <c r="C33" s="38" t="s">
        <v>189</v>
      </c>
      <c r="D33" s="74">
        <f t="shared" si="3"/>
        <v>9.207379692124224</v>
      </c>
      <c r="E33" s="71">
        <f t="shared" si="4"/>
        <v>0.5439999999999999</v>
      </c>
      <c r="F33" s="67">
        <f t="shared" si="5"/>
        <v>5.008814552515577</v>
      </c>
      <c r="H33" s="94">
        <v>9.207379692124224</v>
      </c>
    </row>
    <row r="34" spans="1:8" ht="15">
      <c r="A34" s="35"/>
      <c r="B34" s="32"/>
      <c r="C34" s="38" t="s">
        <v>190</v>
      </c>
      <c r="D34" s="74">
        <f t="shared" si="3"/>
        <v>9.262379692124226</v>
      </c>
      <c r="E34" s="71">
        <f t="shared" si="4"/>
        <v>0.5439999999999999</v>
      </c>
      <c r="F34" s="67">
        <f t="shared" si="5"/>
        <v>5.038734552515578</v>
      </c>
      <c r="H34" s="94">
        <v>9.262379692124226</v>
      </c>
    </row>
    <row r="35" spans="1:8" ht="15">
      <c r="A35" s="35"/>
      <c r="B35" s="32"/>
      <c r="C35" s="38" t="s">
        <v>191</v>
      </c>
      <c r="D35" s="74">
        <f t="shared" si="3"/>
        <v>9.297379692124226</v>
      </c>
      <c r="E35" s="71">
        <f t="shared" si="4"/>
        <v>0.5439999999999999</v>
      </c>
      <c r="F35" s="67">
        <f t="shared" si="5"/>
        <v>5.057774552515578</v>
      </c>
      <c r="H35" s="94">
        <v>9.297379692124226</v>
      </c>
    </row>
    <row r="36" spans="1:8" ht="15">
      <c r="A36" s="35"/>
      <c r="B36" s="32"/>
      <c r="C36" s="38" t="s">
        <v>192</v>
      </c>
      <c r="D36" s="74">
        <f t="shared" si="3"/>
        <v>9.402379692124224</v>
      </c>
      <c r="E36" s="71">
        <f t="shared" si="4"/>
        <v>0.5439999999999999</v>
      </c>
      <c r="F36" s="67">
        <f t="shared" si="5"/>
        <v>5.114894552515578</v>
      </c>
      <c r="H36" s="94">
        <v>9.402379692124224</v>
      </c>
    </row>
    <row r="37" spans="1:8" ht="15">
      <c r="A37" s="35"/>
      <c r="B37" s="32"/>
      <c r="C37" s="38" t="s">
        <v>193</v>
      </c>
      <c r="D37" s="74">
        <f t="shared" si="3"/>
        <v>9.647379692124225</v>
      </c>
      <c r="E37" s="71">
        <f t="shared" si="4"/>
        <v>0.5439999999999999</v>
      </c>
      <c r="F37" s="67">
        <f t="shared" si="5"/>
        <v>5.248174552515578</v>
      </c>
      <c r="H37" s="94">
        <v>9.647379692124225</v>
      </c>
    </row>
    <row r="38" spans="1:8" ht="15">
      <c r="A38" s="35"/>
      <c r="B38" s="32"/>
      <c r="C38" s="38" t="s">
        <v>194</v>
      </c>
      <c r="D38" s="74">
        <f t="shared" si="3"/>
        <v>9.927379692124225</v>
      </c>
      <c r="E38" s="71">
        <f t="shared" si="4"/>
        <v>0.5439999999999999</v>
      </c>
      <c r="F38" s="67">
        <f t="shared" si="5"/>
        <v>5.400494552515577</v>
      </c>
      <c r="H38" s="94">
        <v>9.927379692124225</v>
      </c>
    </row>
    <row r="39" spans="1:8" ht="15">
      <c r="A39" s="35"/>
      <c r="B39" s="32"/>
      <c r="C39" s="38" t="s">
        <v>195</v>
      </c>
      <c r="D39" s="74">
        <f t="shared" si="3"/>
        <v>10.132379692124225</v>
      </c>
      <c r="E39" s="71">
        <f t="shared" si="4"/>
        <v>0.5439999999999999</v>
      </c>
      <c r="F39" s="67">
        <f t="shared" si="5"/>
        <v>5.512014552515578</v>
      </c>
      <c r="H39" s="94">
        <v>10.132379692124225</v>
      </c>
    </row>
    <row r="40" spans="1:8" ht="15.75">
      <c r="A40" s="35"/>
      <c r="B40" s="32"/>
      <c r="C40" s="38" t="s">
        <v>197</v>
      </c>
      <c r="D40" s="37">
        <f>+F40/E40</f>
        <v>9.494046358790893</v>
      </c>
      <c r="E40" s="71">
        <f>SUM(E28:E39)</f>
        <v>6.527999999999998</v>
      </c>
      <c r="F40" s="67">
        <f>SUM(F28:F39)</f>
        <v>61.97713463018693</v>
      </c>
      <c r="H40" s="95"/>
    </row>
    <row r="41" spans="1:8" ht="15.75">
      <c r="A41" s="35"/>
      <c r="B41" s="32"/>
      <c r="C41" s="38" t="s">
        <v>152</v>
      </c>
      <c r="D41" s="39">
        <f>D20</f>
        <v>0.03</v>
      </c>
      <c r="E41" s="71"/>
      <c r="F41" s="67"/>
      <c r="H41" s="95"/>
    </row>
    <row r="42" ht="15.75">
      <c r="H42" s="95"/>
    </row>
    <row r="43" spans="1:8" ht="15.75">
      <c r="A43" s="114" t="s">
        <v>202</v>
      </c>
      <c r="B43" s="115"/>
      <c r="C43" s="115"/>
      <c r="D43" s="115"/>
      <c r="E43" s="115"/>
      <c r="F43" s="116"/>
      <c r="H43" s="95"/>
    </row>
    <row r="44" spans="1:8" ht="15.75">
      <c r="A44" s="117">
        <f>+A23+1</f>
        <v>2012</v>
      </c>
      <c r="B44" s="118"/>
      <c r="C44" s="118"/>
      <c r="D44" s="118"/>
      <c r="E44" s="118"/>
      <c r="F44" s="116"/>
      <c r="H44" s="95"/>
    </row>
    <row r="45" spans="1:8" ht="15.75">
      <c r="A45" s="25"/>
      <c r="B45" s="26"/>
      <c r="C45" s="27"/>
      <c r="D45" s="27"/>
      <c r="E45" s="68"/>
      <c r="H45" s="95"/>
    </row>
    <row r="46" spans="1:8" ht="15.75">
      <c r="A46" s="28"/>
      <c r="B46" s="29"/>
      <c r="C46" s="30"/>
      <c r="D46" s="34" t="s">
        <v>200</v>
      </c>
      <c r="E46" s="69" t="s">
        <v>196</v>
      </c>
      <c r="F46" s="34" t="s">
        <v>199</v>
      </c>
      <c r="H46" s="95"/>
    </row>
    <row r="47" spans="1:8" ht="15.75">
      <c r="A47" s="31"/>
      <c r="B47" s="32"/>
      <c r="C47" s="33"/>
      <c r="D47" s="34" t="s">
        <v>201</v>
      </c>
      <c r="E47" s="69" t="s">
        <v>198</v>
      </c>
      <c r="F47" s="34" t="s">
        <v>201</v>
      </c>
      <c r="H47" s="95"/>
    </row>
    <row r="48" spans="1:8" ht="15.75">
      <c r="A48" s="35"/>
      <c r="B48" s="36"/>
      <c r="C48" s="30"/>
      <c r="D48" s="34"/>
      <c r="E48" s="69"/>
      <c r="F48" s="34"/>
      <c r="H48" s="95"/>
    </row>
    <row r="49" spans="1:8" ht="15">
      <c r="A49" s="35"/>
      <c r="B49" s="32"/>
      <c r="C49" s="38" t="s">
        <v>184</v>
      </c>
      <c r="D49" s="74">
        <f>H49</f>
        <v>10.199251082887951</v>
      </c>
      <c r="E49" s="71">
        <f>+E28</f>
        <v>0.5439999999999999</v>
      </c>
      <c r="F49" s="67">
        <f>+D49*E49</f>
        <v>5.548392589091045</v>
      </c>
      <c r="H49" s="94">
        <v>10.199251082887951</v>
      </c>
    </row>
    <row r="50" spans="1:8" ht="15">
      <c r="A50" s="35"/>
      <c r="B50" s="32"/>
      <c r="C50" s="38" t="s">
        <v>185</v>
      </c>
      <c r="D50" s="74">
        <f aca="true" t="shared" si="6" ref="D50:D60">H50</f>
        <v>9.974251082887953</v>
      </c>
      <c r="E50" s="71">
        <f aca="true" t="shared" si="7" ref="E50:E60">+E29</f>
        <v>0.5439999999999999</v>
      </c>
      <c r="F50" s="67">
        <f aca="true" t="shared" si="8" ref="F50:F60">+D50*E50</f>
        <v>5.425992589091046</v>
      </c>
      <c r="H50" s="94">
        <v>9.974251082887953</v>
      </c>
    </row>
    <row r="51" spans="1:8" ht="15">
      <c r="A51" s="35"/>
      <c r="B51" s="32"/>
      <c r="C51" s="38" t="s">
        <v>186</v>
      </c>
      <c r="D51" s="74">
        <f t="shared" si="6"/>
        <v>9.334251082887953</v>
      </c>
      <c r="E51" s="71">
        <f t="shared" si="7"/>
        <v>0.5439999999999999</v>
      </c>
      <c r="F51" s="67">
        <f t="shared" si="8"/>
        <v>5.077832589091045</v>
      </c>
      <c r="H51" s="94">
        <v>9.334251082887953</v>
      </c>
    </row>
    <row r="52" spans="1:8" ht="15">
      <c r="A52" s="35"/>
      <c r="B52" s="32"/>
      <c r="C52" s="38" t="s">
        <v>187</v>
      </c>
      <c r="D52" s="74">
        <f t="shared" si="6"/>
        <v>9.284251082887952</v>
      </c>
      <c r="E52" s="71">
        <f t="shared" si="7"/>
        <v>0.5439999999999999</v>
      </c>
      <c r="F52" s="67">
        <f t="shared" si="8"/>
        <v>5.0506325890910455</v>
      </c>
      <c r="H52" s="94">
        <v>9.284251082887952</v>
      </c>
    </row>
    <row r="53" spans="1:8" ht="15">
      <c r="A53" s="35"/>
      <c r="B53" s="32"/>
      <c r="C53" s="38" t="s">
        <v>188</v>
      </c>
      <c r="D53" s="74">
        <f t="shared" si="6"/>
        <v>9.339251082887952</v>
      </c>
      <c r="E53" s="71">
        <f t="shared" si="7"/>
        <v>0.5439999999999999</v>
      </c>
      <c r="F53" s="67">
        <f t="shared" si="8"/>
        <v>5.080552589091045</v>
      </c>
      <c r="H53" s="94">
        <v>9.339251082887952</v>
      </c>
    </row>
    <row r="54" spans="1:8" ht="15">
      <c r="A54" s="35"/>
      <c r="B54" s="32"/>
      <c r="C54" s="38" t="s">
        <v>189</v>
      </c>
      <c r="D54" s="74">
        <f t="shared" si="6"/>
        <v>9.409251082887952</v>
      </c>
      <c r="E54" s="71">
        <f t="shared" si="7"/>
        <v>0.5439999999999999</v>
      </c>
      <c r="F54" s="67">
        <f t="shared" si="8"/>
        <v>5.118632589091045</v>
      </c>
      <c r="H54" s="94">
        <v>9.409251082887952</v>
      </c>
    </row>
    <row r="55" spans="1:8" ht="15">
      <c r="A55" s="35"/>
      <c r="B55" s="32"/>
      <c r="C55" s="38" t="s">
        <v>190</v>
      </c>
      <c r="D55" s="74">
        <f t="shared" si="6"/>
        <v>9.464251082887952</v>
      </c>
      <c r="E55" s="71">
        <f t="shared" si="7"/>
        <v>0.5439999999999999</v>
      </c>
      <c r="F55" s="67">
        <f t="shared" si="8"/>
        <v>5.148552589091045</v>
      </c>
      <c r="H55" s="94">
        <v>9.464251082887952</v>
      </c>
    </row>
    <row r="56" spans="1:8" ht="15">
      <c r="A56" s="35"/>
      <c r="B56" s="32"/>
      <c r="C56" s="38" t="s">
        <v>191</v>
      </c>
      <c r="D56" s="74">
        <f t="shared" si="6"/>
        <v>9.50425108288795</v>
      </c>
      <c r="E56" s="71">
        <f t="shared" si="7"/>
        <v>0.5439999999999999</v>
      </c>
      <c r="F56" s="67">
        <f t="shared" si="8"/>
        <v>5.170312589091044</v>
      </c>
      <c r="H56" s="94">
        <v>9.50425108288795</v>
      </c>
    </row>
    <row r="57" spans="1:8" ht="15">
      <c r="A57" s="35"/>
      <c r="B57" s="32"/>
      <c r="C57" s="38" t="s">
        <v>192</v>
      </c>
      <c r="D57" s="74">
        <f t="shared" si="6"/>
        <v>9.619251082887953</v>
      </c>
      <c r="E57" s="71">
        <f t="shared" si="7"/>
        <v>0.5439999999999999</v>
      </c>
      <c r="F57" s="67">
        <f t="shared" si="8"/>
        <v>5.232872589091046</v>
      </c>
      <c r="H57" s="94">
        <v>9.619251082887953</v>
      </c>
    </row>
    <row r="58" spans="1:8" ht="15">
      <c r="A58" s="35"/>
      <c r="B58" s="32"/>
      <c r="C58" s="38" t="s">
        <v>193</v>
      </c>
      <c r="D58" s="74">
        <f t="shared" si="6"/>
        <v>9.864251082887952</v>
      </c>
      <c r="E58" s="71">
        <f t="shared" si="7"/>
        <v>0.5439999999999999</v>
      </c>
      <c r="F58" s="67">
        <f t="shared" si="8"/>
        <v>5.366152589091045</v>
      </c>
      <c r="H58" s="94">
        <v>9.864251082887952</v>
      </c>
    </row>
    <row r="59" spans="1:8" ht="15">
      <c r="A59" s="35"/>
      <c r="B59" s="32"/>
      <c r="C59" s="38" t="s">
        <v>194</v>
      </c>
      <c r="D59" s="74">
        <f t="shared" si="6"/>
        <v>10.124251082887952</v>
      </c>
      <c r="E59" s="71">
        <f t="shared" si="7"/>
        <v>0.5439999999999999</v>
      </c>
      <c r="F59" s="67">
        <f t="shared" si="8"/>
        <v>5.507592589091045</v>
      </c>
      <c r="H59" s="94">
        <v>10.124251082887952</v>
      </c>
    </row>
    <row r="60" spans="1:8" ht="15">
      <c r="A60" s="35"/>
      <c r="B60" s="32"/>
      <c r="C60" s="38" t="s">
        <v>195</v>
      </c>
      <c r="D60" s="74">
        <f t="shared" si="6"/>
        <v>10.319251082887952</v>
      </c>
      <c r="E60" s="71">
        <f t="shared" si="7"/>
        <v>0.5439999999999999</v>
      </c>
      <c r="F60" s="67">
        <f t="shared" si="8"/>
        <v>5.6136725890910455</v>
      </c>
      <c r="H60" s="94">
        <v>10.319251082887952</v>
      </c>
    </row>
    <row r="61" spans="1:8" ht="15.75">
      <c r="A61" s="35"/>
      <c r="B61" s="32"/>
      <c r="C61" s="38" t="s">
        <v>197</v>
      </c>
      <c r="D61" s="37">
        <f>+F61/E61</f>
        <v>9.703001082887955</v>
      </c>
      <c r="E61" s="71">
        <f>SUM(E49:E60)</f>
        <v>6.527999999999998</v>
      </c>
      <c r="F61" s="67">
        <f>SUM(F49:F60)</f>
        <v>63.341191069092545</v>
      </c>
      <c r="H61" s="95"/>
    </row>
    <row r="62" spans="1:8" ht="15.75">
      <c r="A62" s="35"/>
      <c r="B62" s="32"/>
      <c r="C62" s="38" t="s">
        <v>152</v>
      </c>
      <c r="D62" s="39">
        <f>D41</f>
        <v>0.03</v>
      </c>
      <c r="E62" s="71"/>
      <c r="F62" s="67"/>
      <c r="H62" s="95"/>
    </row>
    <row r="63" ht="15.75">
      <c r="H63" s="95"/>
    </row>
    <row r="64" spans="1:8" ht="15.75">
      <c r="A64" s="114" t="s">
        <v>202</v>
      </c>
      <c r="B64" s="115"/>
      <c r="C64" s="115"/>
      <c r="D64" s="115"/>
      <c r="E64" s="115"/>
      <c r="F64" s="116"/>
      <c r="H64" s="95"/>
    </row>
    <row r="65" spans="1:8" ht="15.75">
      <c r="A65" s="117">
        <f>+A44+1</f>
        <v>2013</v>
      </c>
      <c r="B65" s="118"/>
      <c r="C65" s="118"/>
      <c r="D65" s="118"/>
      <c r="E65" s="118"/>
      <c r="F65" s="116"/>
      <c r="H65" s="95"/>
    </row>
    <row r="66" spans="1:8" ht="15.75">
      <c r="A66" s="25"/>
      <c r="B66" s="26"/>
      <c r="C66" s="27"/>
      <c r="D66" s="27"/>
      <c r="E66" s="68"/>
      <c r="H66" s="95"/>
    </row>
    <row r="67" spans="1:8" ht="15.75">
      <c r="A67" s="28"/>
      <c r="B67" s="29"/>
      <c r="C67" s="30"/>
      <c r="D67" s="34" t="s">
        <v>200</v>
      </c>
      <c r="E67" s="69" t="s">
        <v>196</v>
      </c>
      <c r="F67" s="34" t="s">
        <v>199</v>
      </c>
      <c r="H67" s="95"/>
    </row>
    <row r="68" spans="1:8" ht="15.75">
      <c r="A68" s="31"/>
      <c r="B68" s="32"/>
      <c r="C68" s="33"/>
      <c r="D68" s="34" t="s">
        <v>201</v>
      </c>
      <c r="E68" s="69" t="s">
        <v>198</v>
      </c>
      <c r="F68" s="34" t="s">
        <v>201</v>
      </c>
      <c r="H68" s="95"/>
    </row>
    <row r="69" spans="1:8" ht="15.75">
      <c r="A69" s="35"/>
      <c r="B69" s="36"/>
      <c r="C69" s="30"/>
      <c r="D69" s="34"/>
      <c r="E69" s="69"/>
      <c r="F69" s="34"/>
      <c r="H69" s="95"/>
    </row>
    <row r="70" spans="1:8" ht="15">
      <c r="A70" s="35"/>
      <c r="B70" s="32"/>
      <c r="C70" s="38" t="s">
        <v>184</v>
      </c>
      <c r="D70" s="74">
        <f>H70</f>
        <v>10.398878615374592</v>
      </c>
      <c r="E70" s="71">
        <f>+E49</f>
        <v>0.5439999999999999</v>
      </c>
      <c r="F70" s="67">
        <f>+D70*E70</f>
        <v>5.656989966763778</v>
      </c>
      <c r="H70" s="94">
        <v>10.398878615374592</v>
      </c>
    </row>
    <row r="71" spans="1:8" ht="15">
      <c r="A71" s="35"/>
      <c r="B71" s="32"/>
      <c r="C71" s="38" t="s">
        <v>185</v>
      </c>
      <c r="D71" s="74">
        <f aca="true" t="shared" si="9" ref="D71:D81">H71</f>
        <v>10.168878615374592</v>
      </c>
      <c r="E71" s="71">
        <f aca="true" t="shared" si="10" ref="E71:E81">+E50</f>
        <v>0.5439999999999999</v>
      </c>
      <c r="F71" s="67">
        <f aca="true" t="shared" si="11" ref="F71:F81">+D71*E71</f>
        <v>5.531869966763777</v>
      </c>
      <c r="H71" s="94">
        <v>10.168878615374592</v>
      </c>
    </row>
    <row r="72" spans="1:8" ht="15">
      <c r="A72" s="35"/>
      <c r="B72" s="32"/>
      <c r="C72" s="38" t="s">
        <v>186</v>
      </c>
      <c r="D72" s="74">
        <f t="shared" si="9"/>
        <v>9.563878615374591</v>
      </c>
      <c r="E72" s="71">
        <f t="shared" si="10"/>
        <v>0.5439999999999999</v>
      </c>
      <c r="F72" s="67">
        <f t="shared" si="11"/>
        <v>5.202749966763777</v>
      </c>
      <c r="H72" s="94">
        <v>9.563878615374591</v>
      </c>
    </row>
    <row r="73" spans="1:8" ht="15">
      <c r="A73" s="35"/>
      <c r="B73" s="32"/>
      <c r="C73" s="38" t="s">
        <v>187</v>
      </c>
      <c r="D73" s="74">
        <f t="shared" si="9"/>
        <v>9.51387861537459</v>
      </c>
      <c r="E73" s="71">
        <f t="shared" si="10"/>
        <v>0.5439999999999999</v>
      </c>
      <c r="F73" s="67">
        <f t="shared" si="11"/>
        <v>5.175549966763777</v>
      </c>
      <c r="H73" s="94">
        <v>9.51387861537459</v>
      </c>
    </row>
    <row r="74" spans="1:8" ht="15">
      <c r="A74" s="35"/>
      <c r="B74" s="32"/>
      <c r="C74" s="38" t="s">
        <v>188</v>
      </c>
      <c r="D74" s="74">
        <f t="shared" si="9"/>
        <v>9.56887861537459</v>
      </c>
      <c r="E74" s="71">
        <f t="shared" si="10"/>
        <v>0.5439999999999999</v>
      </c>
      <c r="F74" s="67">
        <f t="shared" si="11"/>
        <v>5.2054699667637765</v>
      </c>
      <c r="H74" s="94">
        <v>9.56887861537459</v>
      </c>
    </row>
    <row r="75" spans="1:8" ht="15">
      <c r="A75" s="35"/>
      <c r="B75" s="32"/>
      <c r="C75" s="38" t="s">
        <v>189</v>
      </c>
      <c r="D75" s="74">
        <f t="shared" si="9"/>
        <v>9.63887861537459</v>
      </c>
      <c r="E75" s="71">
        <f t="shared" si="10"/>
        <v>0.5439999999999999</v>
      </c>
      <c r="F75" s="67">
        <f t="shared" si="11"/>
        <v>5.243549966763776</v>
      </c>
      <c r="H75" s="94">
        <v>9.63887861537459</v>
      </c>
    </row>
    <row r="76" spans="1:8" ht="15">
      <c r="A76" s="35"/>
      <c r="B76" s="32"/>
      <c r="C76" s="38" t="s">
        <v>190</v>
      </c>
      <c r="D76" s="74">
        <f t="shared" si="9"/>
        <v>9.69387861537459</v>
      </c>
      <c r="E76" s="71">
        <f t="shared" si="10"/>
        <v>0.5439999999999999</v>
      </c>
      <c r="F76" s="67">
        <f t="shared" si="11"/>
        <v>5.273469966763776</v>
      </c>
      <c r="H76" s="94">
        <v>9.69387861537459</v>
      </c>
    </row>
    <row r="77" spans="1:8" ht="15">
      <c r="A77" s="35"/>
      <c r="B77" s="32"/>
      <c r="C77" s="38" t="s">
        <v>191</v>
      </c>
      <c r="D77" s="74">
        <f t="shared" si="9"/>
        <v>9.72887861537459</v>
      </c>
      <c r="E77" s="71">
        <f t="shared" si="10"/>
        <v>0.5439999999999999</v>
      </c>
      <c r="F77" s="67">
        <f t="shared" si="11"/>
        <v>5.2925099667637765</v>
      </c>
      <c r="H77" s="94">
        <v>9.72887861537459</v>
      </c>
    </row>
    <row r="78" spans="1:8" ht="15">
      <c r="A78" s="35"/>
      <c r="B78" s="32"/>
      <c r="C78" s="38" t="s">
        <v>192</v>
      </c>
      <c r="D78" s="74">
        <f t="shared" si="9"/>
        <v>9.84387861537459</v>
      </c>
      <c r="E78" s="71">
        <f t="shared" si="10"/>
        <v>0.5439999999999999</v>
      </c>
      <c r="F78" s="67">
        <f t="shared" si="11"/>
        <v>5.355069966763777</v>
      </c>
      <c r="H78" s="94">
        <v>9.84387861537459</v>
      </c>
    </row>
    <row r="79" spans="1:8" ht="15">
      <c r="A79" s="35"/>
      <c r="B79" s="32"/>
      <c r="C79" s="38" t="s">
        <v>193</v>
      </c>
      <c r="D79" s="74">
        <f t="shared" si="9"/>
        <v>10.08887861537459</v>
      </c>
      <c r="E79" s="71">
        <f t="shared" si="10"/>
        <v>0.5439999999999999</v>
      </c>
      <c r="F79" s="67">
        <f t="shared" si="11"/>
        <v>5.488349966763776</v>
      </c>
      <c r="H79" s="94">
        <v>10.08887861537459</v>
      </c>
    </row>
    <row r="80" spans="1:8" ht="15">
      <c r="A80" s="35"/>
      <c r="B80" s="32"/>
      <c r="C80" s="38" t="s">
        <v>194</v>
      </c>
      <c r="D80" s="74">
        <f t="shared" si="9"/>
        <v>10.348878615374591</v>
      </c>
      <c r="E80" s="71">
        <f t="shared" si="10"/>
        <v>0.5439999999999999</v>
      </c>
      <c r="F80" s="67">
        <f t="shared" si="11"/>
        <v>5.629789966763777</v>
      </c>
      <c r="H80" s="94">
        <v>10.348878615374591</v>
      </c>
    </row>
    <row r="81" spans="1:8" ht="15">
      <c r="A81" s="35"/>
      <c r="B81" s="32"/>
      <c r="C81" s="38" t="s">
        <v>195</v>
      </c>
      <c r="D81" s="74">
        <f t="shared" si="9"/>
        <v>10.55387861537459</v>
      </c>
      <c r="E81" s="71">
        <f t="shared" si="10"/>
        <v>0.5439999999999999</v>
      </c>
      <c r="F81" s="67">
        <f t="shared" si="11"/>
        <v>5.741309966763776</v>
      </c>
      <c r="H81" s="94">
        <v>10.55387861537459</v>
      </c>
    </row>
    <row r="82" spans="1:8" ht="15.75">
      <c r="A82" s="35"/>
      <c r="B82" s="32"/>
      <c r="C82" s="38" t="s">
        <v>197</v>
      </c>
      <c r="D82" s="37">
        <f>+F82/E82</f>
        <v>9.925961948707927</v>
      </c>
      <c r="E82" s="71">
        <f>SUM(E70:E81)</f>
        <v>6.527999999999998</v>
      </c>
      <c r="F82" s="67">
        <f>SUM(F70:F81)</f>
        <v>64.79667960116532</v>
      </c>
      <c r="H82" s="95"/>
    </row>
    <row r="83" spans="1:8" ht="15.75">
      <c r="A83" s="35"/>
      <c r="B83" s="32"/>
      <c r="C83" s="38" t="s">
        <v>152</v>
      </c>
      <c r="D83" s="39">
        <f>D62</f>
        <v>0.03</v>
      </c>
      <c r="E83" s="71"/>
      <c r="F83" s="67"/>
      <c r="H83" s="95"/>
    </row>
    <row r="84" ht="15.75">
      <c r="H84" s="95"/>
    </row>
    <row r="85" spans="1:8" ht="15.75">
      <c r="A85" s="114" t="s">
        <v>202</v>
      </c>
      <c r="B85" s="115"/>
      <c r="C85" s="115"/>
      <c r="D85" s="115"/>
      <c r="E85" s="115"/>
      <c r="F85" s="116"/>
      <c r="H85" s="95"/>
    </row>
    <row r="86" spans="1:8" ht="15.75">
      <c r="A86" s="117">
        <f>+A65+1</f>
        <v>2014</v>
      </c>
      <c r="B86" s="118"/>
      <c r="C86" s="118"/>
      <c r="D86" s="118"/>
      <c r="E86" s="118"/>
      <c r="F86" s="116"/>
      <c r="H86" s="95"/>
    </row>
    <row r="87" spans="1:8" ht="15.75">
      <c r="A87" s="25"/>
      <c r="B87" s="26"/>
      <c r="C87" s="27"/>
      <c r="D87" s="27"/>
      <c r="E87" s="68"/>
      <c r="H87" s="95"/>
    </row>
    <row r="88" spans="1:8" ht="15.75">
      <c r="A88" s="28"/>
      <c r="B88" s="29"/>
      <c r="C88" s="30"/>
      <c r="D88" s="34" t="s">
        <v>200</v>
      </c>
      <c r="E88" s="69" t="s">
        <v>196</v>
      </c>
      <c r="F88" s="34" t="s">
        <v>199</v>
      </c>
      <c r="H88" s="95"/>
    </row>
    <row r="89" spans="1:8" ht="15.75">
      <c r="A89" s="31"/>
      <c r="B89" s="32"/>
      <c r="C89" s="33"/>
      <c r="D89" s="34" t="s">
        <v>201</v>
      </c>
      <c r="E89" s="69" t="s">
        <v>198</v>
      </c>
      <c r="F89" s="34" t="s">
        <v>201</v>
      </c>
      <c r="H89" s="95"/>
    </row>
    <row r="90" spans="1:8" ht="15.75">
      <c r="A90" s="35"/>
      <c r="B90" s="36"/>
      <c r="C90" s="30"/>
      <c r="D90" s="34"/>
      <c r="E90" s="69"/>
      <c r="F90" s="34"/>
      <c r="H90" s="95"/>
    </row>
    <row r="91" spans="1:8" ht="15">
      <c r="A91" s="35"/>
      <c r="B91" s="32"/>
      <c r="C91" s="38" t="s">
        <v>184</v>
      </c>
      <c r="D91" s="74">
        <f>H91</f>
        <v>10.646344973835829</v>
      </c>
      <c r="E91" s="71">
        <f>+E70</f>
        <v>0.5439999999999999</v>
      </c>
      <c r="F91" s="67">
        <f>+D91*E91</f>
        <v>5.79161166576669</v>
      </c>
      <c r="H91" s="94">
        <v>10.646344973835829</v>
      </c>
    </row>
    <row r="92" spans="1:8" ht="15">
      <c r="A92" s="35"/>
      <c r="B92" s="32"/>
      <c r="C92" s="38" t="s">
        <v>185</v>
      </c>
      <c r="D92" s="74">
        <f aca="true" t="shared" si="12" ref="D92:D102">H92</f>
        <v>10.416344973835828</v>
      </c>
      <c r="E92" s="71">
        <f aca="true" t="shared" si="13" ref="E92:E102">+E71</f>
        <v>0.5439999999999999</v>
      </c>
      <c r="F92" s="67">
        <f aca="true" t="shared" si="14" ref="F92:F102">+D92*E92</f>
        <v>5.6664916657666895</v>
      </c>
      <c r="H92" s="94">
        <v>10.416344973835828</v>
      </c>
    </row>
    <row r="93" spans="1:8" ht="15">
      <c r="A93" s="35"/>
      <c r="B93" s="32"/>
      <c r="C93" s="38" t="s">
        <v>186</v>
      </c>
      <c r="D93" s="74">
        <f t="shared" si="12"/>
        <v>9.816344973835829</v>
      </c>
      <c r="E93" s="71">
        <f t="shared" si="13"/>
        <v>0.5439999999999999</v>
      </c>
      <c r="F93" s="67">
        <f t="shared" si="14"/>
        <v>5.34009166576669</v>
      </c>
      <c r="H93" s="94">
        <v>9.816344973835829</v>
      </c>
    </row>
    <row r="94" spans="1:8" ht="15">
      <c r="A94" s="35"/>
      <c r="B94" s="32"/>
      <c r="C94" s="38" t="s">
        <v>187</v>
      </c>
      <c r="D94" s="74">
        <f t="shared" si="12"/>
        <v>9.776344973835828</v>
      </c>
      <c r="E94" s="71">
        <f t="shared" si="13"/>
        <v>0.5439999999999999</v>
      </c>
      <c r="F94" s="67">
        <f t="shared" si="14"/>
        <v>5.3183316657666895</v>
      </c>
      <c r="H94" s="94">
        <v>9.776344973835828</v>
      </c>
    </row>
    <row r="95" spans="1:8" ht="15">
      <c r="A95" s="35"/>
      <c r="B95" s="32"/>
      <c r="C95" s="38" t="s">
        <v>188</v>
      </c>
      <c r="D95" s="74">
        <f t="shared" si="12"/>
        <v>9.84134497383583</v>
      </c>
      <c r="E95" s="71">
        <f t="shared" si="13"/>
        <v>0.5439999999999999</v>
      </c>
      <c r="F95" s="67">
        <f t="shared" si="14"/>
        <v>5.35369166576669</v>
      </c>
      <c r="H95" s="94">
        <v>9.84134497383583</v>
      </c>
    </row>
    <row r="96" spans="1:8" ht="15">
      <c r="A96" s="35"/>
      <c r="B96" s="32"/>
      <c r="C96" s="38" t="s">
        <v>189</v>
      </c>
      <c r="D96" s="74">
        <f t="shared" si="12"/>
        <v>9.916344973835828</v>
      </c>
      <c r="E96" s="71">
        <f t="shared" si="13"/>
        <v>0.5439999999999999</v>
      </c>
      <c r="F96" s="67">
        <f t="shared" si="14"/>
        <v>5.39449166576669</v>
      </c>
      <c r="H96" s="94">
        <v>9.916344973835828</v>
      </c>
    </row>
    <row r="97" spans="1:8" ht="15">
      <c r="A97" s="35"/>
      <c r="B97" s="32"/>
      <c r="C97" s="38" t="s">
        <v>190</v>
      </c>
      <c r="D97" s="74">
        <f t="shared" si="12"/>
        <v>9.981344973835828</v>
      </c>
      <c r="E97" s="71">
        <f t="shared" si="13"/>
        <v>0.5439999999999999</v>
      </c>
      <c r="F97" s="67">
        <f t="shared" si="14"/>
        <v>5.42985166576669</v>
      </c>
      <c r="H97" s="94">
        <v>9.981344973835828</v>
      </c>
    </row>
    <row r="98" spans="1:8" ht="15">
      <c r="A98" s="35"/>
      <c r="B98" s="32"/>
      <c r="C98" s="38" t="s">
        <v>191</v>
      </c>
      <c r="D98" s="74">
        <f t="shared" si="12"/>
        <v>10.016344973835828</v>
      </c>
      <c r="E98" s="71">
        <f t="shared" si="13"/>
        <v>0.5439999999999999</v>
      </c>
      <c r="F98" s="67">
        <f t="shared" si="14"/>
        <v>5.4488916657666895</v>
      </c>
      <c r="H98" s="94">
        <v>10.016344973835828</v>
      </c>
    </row>
    <row r="99" spans="1:8" ht="15">
      <c r="A99" s="35"/>
      <c r="B99" s="32"/>
      <c r="C99" s="38" t="s">
        <v>192</v>
      </c>
      <c r="D99" s="74">
        <f t="shared" si="12"/>
        <v>10.121344973835829</v>
      </c>
      <c r="E99" s="71">
        <f t="shared" si="13"/>
        <v>0.5439999999999999</v>
      </c>
      <c r="F99" s="67">
        <f t="shared" si="14"/>
        <v>5.50601166576669</v>
      </c>
      <c r="H99" s="94">
        <v>10.121344973835829</v>
      </c>
    </row>
    <row r="100" spans="1:8" ht="15">
      <c r="A100" s="35"/>
      <c r="B100" s="32"/>
      <c r="C100" s="38" t="s">
        <v>193</v>
      </c>
      <c r="D100" s="74">
        <f t="shared" si="12"/>
        <v>10.381344973835828</v>
      </c>
      <c r="E100" s="71">
        <f t="shared" si="13"/>
        <v>0.5439999999999999</v>
      </c>
      <c r="F100" s="67">
        <f t="shared" si="14"/>
        <v>5.64745166576669</v>
      </c>
      <c r="H100" s="94">
        <v>10.381344973835828</v>
      </c>
    </row>
    <row r="101" spans="1:8" ht="15">
      <c r="A101" s="35"/>
      <c r="B101" s="32"/>
      <c r="C101" s="38" t="s">
        <v>194</v>
      </c>
      <c r="D101" s="74">
        <f t="shared" si="12"/>
        <v>10.656344973835829</v>
      </c>
      <c r="E101" s="71">
        <f t="shared" si="13"/>
        <v>0.5439999999999999</v>
      </c>
      <c r="F101" s="67">
        <f t="shared" si="14"/>
        <v>5.79705166576669</v>
      </c>
      <c r="H101" s="94">
        <v>10.656344973835829</v>
      </c>
    </row>
    <row r="102" spans="1:8" ht="15">
      <c r="A102" s="35"/>
      <c r="B102" s="32"/>
      <c r="C102" s="38" t="s">
        <v>195</v>
      </c>
      <c r="D102" s="74">
        <f t="shared" si="12"/>
        <v>10.866344973835828</v>
      </c>
      <c r="E102" s="71">
        <f t="shared" si="13"/>
        <v>0.5439999999999999</v>
      </c>
      <c r="F102" s="67">
        <f t="shared" si="14"/>
        <v>5.911291665766689</v>
      </c>
      <c r="H102" s="94">
        <v>10.866344973835828</v>
      </c>
    </row>
    <row r="103" spans="1:8" ht="15.75">
      <c r="A103" s="35"/>
      <c r="B103" s="32"/>
      <c r="C103" s="38" t="s">
        <v>197</v>
      </c>
      <c r="D103" s="37">
        <f>+F103/E103</f>
        <v>10.203011640502496</v>
      </c>
      <c r="E103" s="71">
        <f>SUM(E91:E102)</f>
        <v>6.527999999999998</v>
      </c>
      <c r="F103" s="67">
        <f>SUM(F91:F102)</f>
        <v>66.60525998920026</v>
      </c>
      <c r="H103" s="95"/>
    </row>
    <row r="104" spans="1:8" ht="15.75">
      <c r="A104" s="35"/>
      <c r="B104" s="32"/>
      <c r="C104" s="38" t="s">
        <v>152</v>
      </c>
      <c r="D104" s="39">
        <f>D83</f>
        <v>0.03</v>
      </c>
      <c r="E104" s="71"/>
      <c r="F104" s="67"/>
      <c r="H104" s="95"/>
    </row>
    <row r="105" ht="15.75">
      <c r="H105" s="95"/>
    </row>
    <row r="106" spans="1:8" ht="15.75">
      <c r="A106" s="114" t="s">
        <v>202</v>
      </c>
      <c r="B106" s="115"/>
      <c r="C106" s="115"/>
      <c r="D106" s="115"/>
      <c r="E106" s="115"/>
      <c r="F106" s="116"/>
      <c r="H106" s="95"/>
    </row>
    <row r="107" spans="1:8" ht="15.75">
      <c r="A107" s="117">
        <f>+A86+1</f>
        <v>2015</v>
      </c>
      <c r="B107" s="118"/>
      <c r="C107" s="118"/>
      <c r="D107" s="118"/>
      <c r="E107" s="118"/>
      <c r="F107" s="116"/>
      <c r="H107" s="95"/>
    </row>
    <row r="108" spans="1:8" ht="15.75">
      <c r="A108" s="25"/>
      <c r="B108" s="26"/>
      <c r="C108" s="27"/>
      <c r="D108" s="27"/>
      <c r="E108" s="68"/>
      <c r="H108" s="95"/>
    </row>
    <row r="109" spans="1:8" ht="15.75">
      <c r="A109" s="28"/>
      <c r="B109" s="29"/>
      <c r="C109" s="30"/>
      <c r="D109" s="34" t="s">
        <v>200</v>
      </c>
      <c r="E109" s="69" t="s">
        <v>196</v>
      </c>
      <c r="F109" s="34" t="s">
        <v>199</v>
      </c>
      <c r="H109" s="95"/>
    </row>
    <row r="110" spans="1:8" ht="15.75">
      <c r="A110" s="31"/>
      <c r="B110" s="32"/>
      <c r="C110" s="33"/>
      <c r="D110" s="34" t="s">
        <v>201</v>
      </c>
      <c r="E110" s="69" t="s">
        <v>198</v>
      </c>
      <c r="F110" s="34" t="s">
        <v>201</v>
      </c>
      <c r="H110" s="95"/>
    </row>
    <row r="111" spans="1:8" ht="15.75">
      <c r="A111" s="35"/>
      <c r="B111" s="36"/>
      <c r="C111" s="30"/>
      <c r="D111" s="34"/>
      <c r="E111" s="69"/>
      <c r="F111" s="34"/>
      <c r="H111" s="95"/>
    </row>
    <row r="112" spans="1:8" ht="15">
      <c r="A112" s="35"/>
      <c r="B112" s="32"/>
      <c r="C112" s="38" t="s">
        <v>184</v>
      </c>
      <c r="D112" s="74">
        <f>H112</f>
        <v>10.956735323050903</v>
      </c>
      <c r="E112" s="71">
        <f>+E91</f>
        <v>0.5439999999999999</v>
      </c>
      <c r="F112" s="67">
        <f>+D112*E112</f>
        <v>5.96046401573969</v>
      </c>
      <c r="H112" s="94">
        <v>10.956735323050903</v>
      </c>
    </row>
    <row r="113" spans="1:8" ht="15">
      <c r="A113" s="35"/>
      <c r="B113" s="32"/>
      <c r="C113" s="38" t="s">
        <v>185</v>
      </c>
      <c r="D113" s="74">
        <f aca="true" t="shared" si="15" ref="D113:D123">H113</f>
        <v>10.726735323050903</v>
      </c>
      <c r="E113" s="71">
        <f aca="true" t="shared" si="16" ref="E113:E123">+E92</f>
        <v>0.5439999999999999</v>
      </c>
      <c r="F113" s="67">
        <f aca="true" t="shared" si="17" ref="F113:F123">+D113*E113</f>
        <v>5.8353440157396905</v>
      </c>
      <c r="H113" s="94">
        <v>10.726735323050903</v>
      </c>
    </row>
    <row r="114" spans="1:8" ht="15">
      <c r="A114" s="35"/>
      <c r="B114" s="32"/>
      <c r="C114" s="38" t="s">
        <v>186</v>
      </c>
      <c r="D114" s="74">
        <f t="shared" si="15"/>
        <v>10.121735323050903</v>
      </c>
      <c r="E114" s="71">
        <f t="shared" si="16"/>
        <v>0.5439999999999999</v>
      </c>
      <c r="F114" s="67">
        <f t="shared" si="17"/>
        <v>5.50622401573969</v>
      </c>
      <c r="H114" s="94">
        <v>10.121735323050903</v>
      </c>
    </row>
    <row r="115" spans="1:8" ht="15">
      <c r="A115" s="35"/>
      <c r="B115" s="32"/>
      <c r="C115" s="38" t="s">
        <v>187</v>
      </c>
      <c r="D115" s="74">
        <f t="shared" si="15"/>
        <v>10.076735323050904</v>
      </c>
      <c r="E115" s="71">
        <f t="shared" si="16"/>
        <v>0.5439999999999999</v>
      </c>
      <c r="F115" s="67">
        <f t="shared" si="17"/>
        <v>5.481744015739691</v>
      </c>
      <c r="H115" s="94">
        <v>10.076735323050904</v>
      </c>
    </row>
    <row r="116" spans="1:8" ht="15">
      <c r="A116" s="35"/>
      <c r="B116" s="32"/>
      <c r="C116" s="38" t="s">
        <v>188</v>
      </c>
      <c r="D116" s="74">
        <f t="shared" si="15"/>
        <v>10.141735323050904</v>
      </c>
      <c r="E116" s="71">
        <f t="shared" si="16"/>
        <v>0.5439999999999999</v>
      </c>
      <c r="F116" s="67">
        <f t="shared" si="17"/>
        <v>5.517104015739691</v>
      </c>
      <c r="H116" s="94">
        <v>10.141735323050904</v>
      </c>
    </row>
    <row r="117" spans="1:8" ht="15">
      <c r="A117" s="35"/>
      <c r="B117" s="32"/>
      <c r="C117" s="38" t="s">
        <v>189</v>
      </c>
      <c r="D117" s="74">
        <f t="shared" si="15"/>
        <v>10.216735323050903</v>
      </c>
      <c r="E117" s="71">
        <f t="shared" si="16"/>
        <v>0.5439999999999999</v>
      </c>
      <c r="F117" s="67">
        <f t="shared" si="17"/>
        <v>5.557904015739691</v>
      </c>
      <c r="H117" s="94">
        <v>10.216735323050903</v>
      </c>
    </row>
    <row r="118" spans="1:8" ht="15">
      <c r="A118" s="35"/>
      <c r="B118" s="32"/>
      <c r="C118" s="38" t="s">
        <v>190</v>
      </c>
      <c r="D118" s="74">
        <f t="shared" si="15"/>
        <v>10.281735323050903</v>
      </c>
      <c r="E118" s="71">
        <f t="shared" si="16"/>
        <v>0.5439999999999999</v>
      </c>
      <c r="F118" s="67">
        <f t="shared" si="17"/>
        <v>5.59326401573969</v>
      </c>
      <c r="H118" s="94">
        <v>10.281735323050903</v>
      </c>
    </row>
    <row r="119" spans="1:8" ht="15">
      <c r="A119" s="35"/>
      <c r="B119" s="32"/>
      <c r="C119" s="38" t="s">
        <v>191</v>
      </c>
      <c r="D119" s="74">
        <f t="shared" si="15"/>
        <v>10.316735323050903</v>
      </c>
      <c r="E119" s="71">
        <f t="shared" si="16"/>
        <v>0.5439999999999999</v>
      </c>
      <c r="F119" s="67">
        <f t="shared" si="17"/>
        <v>5.61230401573969</v>
      </c>
      <c r="H119" s="94">
        <v>10.316735323050903</v>
      </c>
    </row>
    <row r="120" spans="1:8" ht="15">
      <c r="A120" s="35"/>
      <c r="B120" s="32"/>
      <c r="C120" s="38" t="s">
        <v>192</v>
      </c>
      <c r="D120" s="74">
        <f t="shared" si="15"/>
        <v>10.421735323050903</v>
      </c>
      <c r="E120" s="71">
        <f t="shared" si="16"/>
        <v>0.5439999999999999</v>
      </c>
      <c r="F120" s="67">
        <f t="shared" si="17"/>
        <v>5.669424015739691</v>
      </c>
      <c r="H120" s="94">
        <v>10.421735323050903</v>
      </c>
    </row>
    <row r="121" spans="1:8" ht="15">
      <c r="A121" s="35"/>
      <c r="B121" s="32"/>
      <c r="C121" s="38" t="s">
        <v>193</v>
      </c>
      <c r="D121" s="74">
        <f t="shared" si="15"/>
        <v>10.676735323050904</v>
      </c>
      <c r="E121" s="71">
        <f t="shared" si="16"/>
        <v>0.5439999999999999</v>
      </c>
      <c r="F121" s="67">
        <f t="shared" si="17"/>
        <v>5.808144015739691</v>
      </c>
      <c r="H121" s="94">
        <v>10.676735323050904</v>
      </c>
    </row>
    <row r="122" spans="1:8" ht="15">
      <c r="A122" s="35"/>
      <c r="B122" s="32"/>
      <c r="C122" s="38" t="s">
        <v>194</v>
      </c>
      <c r="D122" s="74">
        <f t="shared" si="15"/>
        <v>10.951735323050904</v>
      </c>
      <c r="E122" s="71">
        <f t="shared" si="16"/>
        <v>0.5439999999999999</v>
      </c>
      <c r="F122" s="67">
        <f t="shared" si="17"/>
        <v>5.957744015739691</v>
      </c>
      <c r="H122" s="94">
        <v>10.951735323050904</v>
      </c>
    </row>
    <row r="123" spans="1:8" ht="15">
      <c r="A123" s="35"/>
      <c r="B123" s="32"/>
      <c r="C123" s="38" t="s">
        <v>195</v>
      </c>
      <c r="D123" s="74">
        <f t="shared" si="15"/>
        <v>11.161735323050904</v>
      </c>
      <c r="E123" s="71">
        <f t="shared" si="16"/>
        <v>0.5439999999999999</v>
      </c>
      <c r="F123" s="67">
        <f t="shared" si="17"/>
        <v>6.071984015739691</v>
      </c>
      <c r="H123" s="94">
        <v>11.161735323050904</v>
      </c>
    </row>
    <row r="124" spans="1:8" ht="15.75">
      <c r="A124" s="35"/>
      <c r="B124" s="32"/>
      <c r="C124" s="38" t="s">
        <v>197</v>
      </c>
      <c r="D124" s="37">
        <f>+F124/E124</f>
        <v>10.504235323050906</v>
      </c>
      <c r="E124" s="71">
        <f>SUM(E112:E123)</f>
        <v>6.527999999999998</v>
      </c>
      <c r="F124" s="67">
        <f>SUM(F112:F123)</f>
        <v>68.5716481888763</v>
      </c>
      <c r="H124" s="95"/>
    </row>
    <row r="125" spans="1:8" ht="15.75">
      <c r="A125" s="35"/>
      <c r="B125" s="32"/>
      <c r="C125" s="38" t="s">
        <v>152</v>
      </c>
      <c r="D125" s="39">
        <f>D104</f>
        <v>0.03</v>
      </c>
      <c r="E125" s="71"/>
      <c r="F125" s="67"/>
      <c r="H125" s="95"/>
    </row>
    <row r="126" ht="15.75">
      <c r="H126" s="95"/>
    </row>
    <row r="127" spans="1:8" ht="15.75">
      <c r="A127" s="114" t="s">
        <v>202</v>
      </c>
      <c r="B127" s="115"/>
      <c r="C127" s="115"/>
      <c r="D127" s="115"/>
      <c r="E127" s="115"/>
      <c r="F127" s="116"/>
      <c r="H127" s="95"/>
    </row>
    <row r="128" spans="1:8" ht="15.75">
      <c r="A128" s="117">
        <f>+A107+1</f>
        <v>2016</v>
      </c>
      <c r="B128" s="118"/>
      <c r="C128" s="118"/>
      <c r="D128" s="118"/>
      <c r="E128" s="118"/>
      <c r="F128" s="116"/>
      <c r="H128" s="95"/>
    </row>
    <row r="129" spans="1:8" ht="15.75">
      <c r="A129" s="25"/>
      <c r="B129" s="26"/>
      <c r="C129" s="27"/>
      <c r="D129" s="27"/>
      <c r="E129" s="68"/>
      <c r="H129" s="95"/>
    </row>
    <row r="130" spans="1:8" ht="15.75">
      <c r="A130" s="28"/>
      <c r="B130" s="29"/>
      <c r="C130" s="30"/>
      <c r="D130" s="34" t="s">
        <v>200</v>
      </c>
      <c r="E130" s="69" t="s">
        <v>196</v>
      </c>
      <c r="F130" s="34" t="s">
        <v>199</v>
      </c>
      <c r="H130" s="95"/>
    </row>
    <row r="131" spans="1:8" ht="15.75">
      <c r="A131" s="31"/>
      <c r="B131" s="32"/>
      <c r="C131" s="33"/>
      <c r="D131" s="34" t="s">
        <v>201</v>
      </c>
      <c r="E131" s="69" t="s">
        <v>198</v>
      </c>
      <c r="F131" s="34" t="s">
        <v>201</v>
      </c>
      <c r="H131" s="95"/>
    </row>
    <row r="132" spans="1:8" ht="15.75">
      <c r="A132" s="35"/>
      <c r="B132" s="36"/>
      <c r="C132" s="30"/>
      <c r="D132" s="34"/>
      <c r="E132" s="69"/>
      <c r="F132" s="34"/>
      <c r="H132" s="95"/>
    </row>
    <row r="133" spans="1:8" ht="15">
      <c r="A133" s="35"/>
      <c r="B133" s="32"/>
      <c r="C133" s="38" t="s">
        <v>184</v>
      </c>
      <c r="D133" s="74">
        <f>H133</f>
        <v>11.255137382742431</v>
      </c>
      <c r="E133" s="71">
        <f>+E112</f>
        <v>0.5439999999999999</v>
      </c>
      <c r="F133" s="67">
        <f>+D133*E133</f>
        <v>6.1227947362118815</v>
      </c>
      <c r="H133" s="94">
        <v>11.255137382742431</v>
      </c>
    </row>
    <row r="134" spans="1:8" ht="15">
      <c r="A134" s="35"/>
      <c r="B134" s="32"/>
      <c r="C134" s="38" t="s">
        <v>185</v>
      </c>
      <c r="D134" s="74">
        <f aca="true" t="shared" si="18" ref="D134:D144">H134</f>
        <v>11.02513738274243</v>
      </c>
      <c r="E134" s="71">
        <f aca="true" t="shared" si="19" ref="E134:E144">+E113</f>
        <v>0.5439999999999999</v>
      </c>
      <c r="F134" s="67">
        <f aca="true" t="shared" si="20" ref="F134:F144">+D134*E134</f>
        <v>5.997674736211882</v>
      </c>
      <c r="H134" s="94">
        <v>11.02513738274243</v>
      </c>
    </row>
    <row r="135" spans="1:8" ht="15">
      <c r="A135" s="35"/>
      <c r="B135" s="32"/>
      <c r="C135" s="38" t="s">
        <v>186</v>
      </c>
      <c r="D135" s="74">
        <f t="shared" si="18"/>
        <v>10.405137382742431</v>
      </c>
      <c r="E135" s="71">
        <f t="shared" si="19"/>
        <v>0.5439999999999999</v>
      </c>
      <c r="F135" s="67">
        <f t="shared" si="20"/>
        <v>5.660394736211882</v>
      </c>
      <c r="H135" s="94">
        <v>10.405137382742431</v>
      </c>
    </row>
    <row r="136" spans="1:8" ht="15">
      <c r="A136" s="35"/>
      <c r="B136" s="32"/>
      <c r="C136" s="38" t="s">
        <v>187</v>
      </c>
      <c r="D136" s="74">
        <f t="shared" si="18"/>
        <v>10.36013738274243</v>
      </c>
      <c r="E136" s="71">
        <f t="shared" si="19"/>
        <v>0.5439999999999999</v>
      </c>
      <c r="F136" s="67">
        <f t="shared" si="20"/>
        <v>5.635914736211881</v>
      </c>
      <c r="H136" s="94">
        <v>10.36013738274243</v>
      </c>
    </row>
    <row r="137" spans="1:8" ht="15">
      <c r="A137" s="35"/>
      <c r="B137" s="32"/>
      <c r="C137" s="38" t="s">
        <v>188</v>
      </c>
      <c r="D137" s="74">
        <f t="shared" si="18"/>
        <v>10.43013738274243</v>
      </c>
      <c r="E137" s="71">
        <f t="shared" si="19"/>
        <v>0.5439999999999999</v>
      </c>
      <c r="F137" s="67">
        <f t="shared" si="20"/>
        <v>5.673994736211881</v>
      </c>
      <c r="H137" s="94">
        <v>10.43013738274243</v>
      </c>
    </row>
    <row r="138" spans="1:8" ht="15">
      <c r="A138" s="35"/>
      <c r="B138" s="32"/>
      <c r="C138" s="38" t="s">
        <v>189</v>
      </c>
      <c r="D138" s="74">
        <f t="shared" si="18"/>
        <v>10.510137382742432</v>
      </c>
      <c r="E138" s="71">
        <f t="shared" si="19"/>
        <v>0.5439999999999999</v>
      </c>
      <c r="F138" s="67">
        <f t="shared" si="20"/>
        <v>5.717514736211882</v>
      </c>
      <c r="H138" s="94">
        <v>10.510137382742432</v>
      </c>
    </row>
    <row r="139" spans="1:8" ht="15">
      <c r="A139" s="35"/>
      <c r="B139" s="32"/>
      <c r="C139" s="38" t="s">
        <v>190</v>
      </c>
      <c r="D139" s="74">
        <f t="shared" si="18"/>
        <v>10.580137382742432</v>
      </c>
      <c r="E139" s="71">
        <f t="shared" si="19"/>
        <v>0.5439999999999999</v>
      </c>
      <c r="F139" s="67">
        <f t="shared" si="20"/>
        <v>5.755594736211882</v>
      </c>
      <c r="H139" s="94">
        <v>10.580137382742432</v>
      </c>
    </row>
    <row r="140" spans="1:8" ht="15">
      <c r="A140" s="35"/>
      <c r="B140" s="32"/>
      <c r="C140" s="38" t="s">
        <v>191</v>
      </c>
      <c r="D140" s="74">
        <f t="shared" si="18"/>
        <v>10.61013738274243</v>
      </c>
      <c r="E140" s="71">
        <f t="shared" si="19"/>
        <v>0.5439999999999999</v>
      </c>
      <c r="F140" s="67">
        <f t="shared" si="20"/>
        <v>5.771914736211881</v>
      </c>
      <c r="H140" s="94">
        <v>10.61013738274243</v>
      </c>
    </row>
    <row r="141" spans="1:8" ht="15">
      <c r="A141" s="35"/>
      <c r="B141" s="32"/>
      <c r="C141" s="38" t="s">
        <v>192</v>
      </c>
      <c r="D141" s="74">
        <f t="shared" si="18"/>
        <v>10.710137382742431</v>
      </c>
      <c r="E141" s="71">
        <f t="shared" si="19"/>
        <v>0.5439999999999999</v>
      </c>
      <c r="F141" s="67">
        <f t="shared" si="20"/>
        <v>5.826314736211882</v>
      </c>
      <c r="H141" s="94">
        <v>10.710137382742431</v>
      </c>
    </row>
    <row r="142" spans="1:8" ht="15">
      <c r="A142" s="35"/>
      <c r="B142" s="32"/>
      <c r="C142" s="38" t="s">
        <v>193</v>
      </c>
      <c r="D142" s="74">
        <f t="shared" si="18"/>
        <v>10.96513738274243</v>
      </c>
      <c r="E142" s="71">
        <f t="shared" si="19"/>
        <v>0.5439999999999999</v>
      </c>
      <c r="F142" s="67">
        <f t="shared" si="20"/>
        <v>5.965034736211881</v>
      </c>
      <c r="H142" s="94">
        <v>10.96513738274243</v>
      </c>
    </row>
    <row r="143" spans="1:8" ht="15">
      <c r="A143" s="35"/>
      <c r="B143" s="32"/>
      <c r="C143" s="38" t="s">
        <v>194</v>
      </c>
      <c r="D143" s="74">
        <f t="shared" si="18"/>
        <v>11.240137382742432</v>
      </c>
      <c r="E143" s="71">
        <f t="shared" si="19"/>
        <v>0.5439999999999999</v>
      </c>
      <c r="F143" s="67">
        <f t="shared" si="20"/>
        <v>6.114634736211882</v>
      </c>
      <c r="H143" s="94">
        <v>11.240137382742432</v>
      </c>
    </row>
    <row r="144" spans="1:8" ht="15">
      <c r="A144" s="35"/>
      <c r="B144" s="32"/>
      <c r="C144" s="38" t="s">
        <v>195</v>
      </c>
      <c r="D144" s="74">
        <f t="shared" si="18"/>
        <v>11.455137382742432</v>
      </c>
      <c r="E144" s="71">
        <f t="shared" si="19"/>
        <v>0.5439999999999999</v>
      </c>
      <c r="F144" s="67">
        <f t="shared" si="20"/>
        <v>6.231594736211882</v>
      </c>
      <c r="H144" s="94">
        <v>11.455137382742432</v>
      </c>
    </row>
    <row r="145" spans="1:8" ht="15.75">
      <c r="A145" s="35"/>
      <c r="B145" s="32"/>
      <c r="C145" s="38" t="s">
        <v>197</v>
      </c>
      <c r="D145" s="37">
        <f>+F145/E145</f>
        <v>10.795554049409102</v>
      </c>
      <c r="E145" s="71">
        <f>SUM(E133:E144)</f>
        <v>6.527999999999998</v>
      </c>
      <c r="F145" s="67">
        <f>SUM(F133:F144)</f>
        <v>70.47337683454259</v>
      </c>
      <c r="H145" s="95"/>
    </row>
    <row r="146" spans="1:8" ht="15.75">
      <c r="A146" s="35"/>
      <c r="B146" s="32"/>
      <c r="C146" s="38" t="s">
        <v>152</v>
      </c>
      <c r="D146" s="39">
        <f>D125</f>
        <v>0.03</v>
      </c>
      <c r="E146" s="71"/>
      <c r="F146" s="67"/>
      <c r="H146" s="95"/>
    </row>
    <row r="147" ht="15.75">
      <c r="H147" s="95"/>
    </row>
    <row r="148" spans="1:8" ht="15.75">
      <c r="A148" s="114" t="s">
        <v>202</v>
      </c>
      <c r="B148" s="115"/>
      <c r="C148" s="115"/>
      <c r="D148" s="115"/>
      <c r="E148" s="115"/>
      <c r="F148" s="116"/>
      <c r="H148" s="95"/>
    </row>
    <row r="149" spans="1:8" ht="15.75">
      <c r="A149" s="117">
        <f>+A128+1</f>
        <v>2017</v>
      </c>
      <c r="B149" s="118"/>
      <c r="C149" s="118"/>
      <c r="D149" s="118"/>
      <c r="E149" s="118"/>
      <c r="F149" s="116"/>
      <c r="H149" s="95"/>
    </row>
    <row r="150" spans="1:8" ht="15.75">
      <c r="A150" s="25"/>
      <c r="B150" s="26"/>
      <c r="C150" s="27"/>
      <c r="D150" s="27"/>
      <c r="E150" s="68"/>
      <c r="H150" s="95"/>
    </row>
    <row r="151" spans="1:8" ht="15.75">
      <c r="A151" s="28"/>
      <c r="B151" s="29"/>
      <c r="C151" s="30"/>
      <c r="D151" s="34" t="s">
        <v>200</v>
      </c>
      <c r="E151" s="69" t="s">
        <v>196</v>
      </c>
      <c r="F151" s="34" t="s">
        <v>199</v>
      </c>
      <c r="H151" s="95"/>
    </row>
    <row r="152" spans="1:8" ht="15.75">
      <c r="A152" s="31"/>
      <c r="B152" s="32"/>
      <c r="C152" s="33"/>
      <c r="D152" s="34" t="s">
        <v>201</v>
      </c>
      <c r="E152" s="69" t="s">
        <v>198</v>
      </c>
      <c r="F152" s="34" t="s">
        <v>201</v>
      </c>
      <c r="H152" s="95"/>
    </row>
    <row r="153" spans="1:8" ht="15.75">
      <c r="A153" s="35"/>
      <c r="B153" s="36"/>
      <c r="C153" s="30"/>
      <c r="D153" s="34"/>
      <c r="E153" s="69"/>
      <c r="F153" s="34"/>
      <c r="H153" s="95"/>
    </row>
    <row r="154" spans="1:8" ht="15">
      <c r="A154" s="35"/>
      <c r="B154" s="32"/>
      <c r="C154" s="38" t="s">
        <v>184</v>
      </c>
      <c r="D154" s="74">
        <f>H154</f>
        <v>11.551641504224703</v>
      </c>
      <c r="E154" s="71">
        <f>+E133</f>
        <v>0.5439999999999999</v>
      </c>
      <c r="F154" s="67">
        <f>+D154*E154</f>
        <v>6.284092978298237</v>
      </c>
      <c r="H154" s="94">
        <v>11.551641504224703</v>
      </c>
    </row>
    <row r="155" spans="1:8" ht="15">
      <c r="A155" s="35"/>
      <c r="B155" s="32"/>
      <c r="C155" s="38" t="s">
        <v>185</v>
      </c>
      <c r="D155" s="74">
        <f aca="true" t="shared" si="21" ref="D155:D165">H155</f>
        <v>11.321641504224704</v>
      </c>
      <c r="E155" s="71">
        <f aca="true" t="shared" si="22" ref="E155:E165">+E134</f>
        <v>0.5439999999999999</v>
      </c>
      <c r="F155" s="67">
        <f aca="true" t="shared" si="23" ref="F155:F165">+D155*E155</f>
        <v>6.158972978298238</v>
      </c>
      <c r="H155" s="94">
        <v>11.321641504224704</v>
      </c>
    </row>
    <row r="156" spans="1:8" ht="15">
      <c r="A156" s="35"/>
      <c r="B156" s="32"/>
      <c r="C156" s="38" t="s">
        <v>186</v>
      </c>
      <c r="D156" s="74">
        <f t="shared" si="21"/>
        <v>10.691641504224703</v>
      </c>
      <c r="E156" s="71">
        <f t="shared" si="22"/>
        <v>0.5439999999999999</v>
      </c>
      <c r="F156" s="67">
        <f t="shared" si="23"/>
        <v>5.8162529782982375</v>
      </c>
      <c r="H156" s="94">
        <v>10.691641504224703</v>
      </c>
    </row>
    <row r="157" spans="1:8" ht="15">
      <c r="A157" s="35"/>
      <c r="B157" s="32"/>
      <c r="C157" s="38" t="s">
        <v>187</v>
      </c>
      <c r="D157" s="74">
        <f t="shared" si="21"/>
        <v>10.646641504224704</v>
      </c>
      <c r="E157" s="71">
        <f t="shared" si="22"/>
        <v>0.5439999999999999</v>
      </c>
      <c r="F157" s="67">
        <f t="shared" si="23"/>
        <v>5.791772978298238</v>
      </c>
      <c r="H157" s="94">
        <v>10.646641504224704</v>
      </c>
    </row>
    <row r="158" spans="1:8" ht="15">
      <c r="A158" s="35"/>
      <c r="B158" s="32"/>
      <c r="C158" s="38" t="s">
        <v>188</v>
      </c>
      <c r="D158" s="74">
        <f t="shared" si="21"/>
        <v>10.721641504224705</v>
      </c>
      <c r="E158" s="71">
        <f t="shared" si="22"/>
        <v>0.5439999999999999</v>
      </c>
      <c r="F158" s="67">
        <f t="shared" si="23"/>
        <v>5.832572978298239</v>
      </c>
      <c r="H158" s="94">
        <v>10.721641504224705</v>
      </c>
    </row>
    <row r="159" spans="1:8" ht="15">
      <c r="A159" s="35"/>
      <c r="B159" s="32"/>
      <c r="C159" s="38" t="s">
        <v>189</v>
      </c>
      <c r="D159" s="74">
        <f t="shared" si="21"/>
        <v>10.806641504224704</v>
      </c>
      <c r="E159" s="71">
        <f t="shared" si="22"/>
        <v>0.5439999999999999</v>
      </c>
      <c r="F159" s="67">
        <f t="shared" si="23"/>
        <v>5.878812978298238</v>
      </c>
      <c r="H159" s="94">
        <v>10.806641504224704</v>
      </c>
    </row>
    <row r="160" spans="1:8" ht="15">
      <c r="A160" s="35"/>
      <c r="B160" s="32"/>
      <c r="C160" s="38" t="s">
        <v>190</v>
      </c>
      <c r="D160" s="74">
        <f t="shared" si="21"/>
        <v>10.866641504224704</v>
      </c>
      <c r="E160" s="71">
        <f t="shared" si="22"/>
        <v>0.5439999999999999</v>
      </c>
      <c r="F160" s="67">
        <f t="shared" si="23"/>
        <v>5.911452978298239</v>
      </c>
      <c r="H160" s="94">
        <v>10.866641504224704</v>
      </c>
    </row>
    <row r="161" spans="1:8" ht="15">
      <c r="A161" s="35"/>
      <c r="B161" s="32"/>
      <c r="C161" s="38" t="s">
        <v>191</v>
      </c>
      <c r="D161" s="74">
        <f t="shared" si="21"/>
        <v>10.891641504224705</v>
      </c>
      <c r="E161" s="71">
        <f t="shared" si="22"/>
        <v>0.5439999999999999</v>
      </c>
      <c r="F161" s="67">
        <f t="shared" si="23"/>
        <v>5.925052978298239</v>
      </c>
      <c r="H161" s="94">
        <v>10.891641504224705</v>
      </c>
    </row>
    <row r="162" spans="1:8" ht="15">
      <c r="A162" s="35"/>
      <c r="B162" s="32"/>
      <c r="C162" s="38" t="s">
        <v>192</v>
      </c>
      <c r="D162" s="74">
        <f t="shared" si="21"/>
        <v>10.986641504224703</v>
      </c>
      <c r="E162" s="71">
        <f t="shared" si="22"/>
        <v>0.5439999999999999</v>
      </c>
      <c r="F162" s="67">
        <f t="shared" si="23"/>
        <v>5.976732978298238</v>
      </c>
      <c r="H162" s="94">
        <v>10.986641504224703</v>
      </c>
    </row>
    <row r="163" spans="1:8" ht="15">
      <c r="A163" s="35"/>
      <c r="B163" s="32"/>
      <c r="C163" s="38" t="s">
        <v>193</v>
      </c>
      <c r="D163" s="74">
        <f t="shared" si="21"/>
        <v>11.251641504224704</v>
      </c>
      <c r="E163" s="71">
        <f t="shared" si="22"/>
        <v>0.5439999999999999</v>
      </c>
      <c r="F163" s="67">
        <f t="shared" si="23"/>
        <v>6.120892978298238</v>
      </c>
      <c r="H163" s="94">
        <v>11.251641504224704</v>
      </c>
    </row>
    <row r="164" spans="1:8" ht="15">
      <c r="A164" s="35"/>
      <c r="B164" s="32"/>
      <c r="C164" s="38" t="s">
        <v>194</v>
      </c>
      <c r="D164" s="74">
        <f t="shared" si="21"/>
        <v>11.541641504224703</v>
      </c>
      <c r="E164" s="71">
        <f t="shared" si="22"/>
        <v>0.5439999999999999</v>
      </c>
      <c r="F164" s="67">
        <f t="shared" si="23"/>
        <v>6.278652978298238</v>
      </c>
      <c r="H164" s="94">
        <v>11.541641504224703</v>
      </c>
    </row>
    <row r="165" spans="1:8" ht="15">
      <c r="A165" s="35"/>
      <c r="B165" s="32"/>
      <c r="C165" s="38" t="s">
        <v>195</v>
      </c>
      <c r="D165" s="74">
        <f t="shared" si="21"/>
        <v>11.756641504224703</v>
      </c>
      <c r="E165" s="71">
        <f t="shared" si="22"/>
        <v>0.5439999999999999</v>
      </c>
      <c r="F165" s="67">
        <f t="shared" si="23"/>
        <v>6.395612978298238</v>
      </c>
      <c r="H165" s="94">
        <v>11.756641504224703</v>
      </c>
    </row>
    <row r="166" spans="1:8" ht="15.75">
      <c r="A166" s="35"/>
      <c r="B166" s="32"/>
      <c r="C166" s="38" t="s">
        <v>197</v>
      </c>
      <c r="D166" s="37">
        <f>+F166/E166</f>
        <v>11.086224837558039</v>
      </c>
      <c r="E166" s="71">
        <f>SUM(E154:E165)</f>
        <v>6.527999999999998</v>
      </c>
      <c r="F166" s="67">
        <f>SUM(F154:F165)</f>
        <v>72.37087573957885</v>
      </c>
      <c r="H166" s="95"/>
    </row>
    <row r="167" spans="1:8" ht="15.75">
      <c r="A167" s="35"/>
      <c r="B167" s="32"/>
      <c r="C167" s="38" t="s">
        <v>152</v>
      </c>
      <c r="D167" s="39">
        <f>D146</f>
        <v>0.03</v>
      </c>
      <c r="E167" s="71"/>
      <c r="F167" s="67"/>
      <c r="H167" s="95"/>
    </row>
    <row r="168" ht="15.75">
      <c r="H168" s="95"/>
    </row>
    <row r="169" spans="1:8" ht="15.75">
      <c r="A169" s="114" t="s">
        <v>202</v>
      </c>
      <c r="B169" s="115"/>
      <c r="C169" s="115"/>
      <c r="D169" s="115"/>
      <c r="E169" s="115"/>
      <c r="F169" s="116"/>
      <c r="H169" s="95"/>
    </row>
    <row r="170" spans="1:8" ht="15.75">
      <c r="A170" s="117">
        <f>+A149+1</f>
        <v>2018</v>
      </c>
      <c r="B170" s="118"/>
      <c r="C170" s="118"/>
      <c r="D170" s="118"/>
      <c r="E170" s="118"/>
      <c r="F170" s="116"/>
      <c r="H170" s="95"/>
    </row>
    <row r="171" spans="1:8" ht="15.75">
      <c r="A171" s="25"/>
      <c r="B171" s="26"/>
      <c r="C171" s="27"/>
      <c r="D171" s="27"/>
      <c r="E171" s="68"/>
      <c r="H171" s="95"/>
    </row>
    <row r="172" spans="1:8" ht="15.75">
      <c r="A172" s="28"/>
      <c r="B172" s="29"/>
      <c r="C172" s="30"/>
      <c r="D172" s="34" t="s">
        <v>200</v>
      </c>
      <c r="E172" s="69" t="s">
        <v>196</v>
      </c>
      <c r="F172" s="34" t="s">
        <v>199</v>
      </c>
      <c r="H172" s="95"/>
    </row>
    <row r="173" spans="1:8" ht="15.75">
      <c r="A173" s="31"/>
      <c r="B173" s="32"/>
      <c r="C173" s="33"/>
      <c r="D173" s="34" t="s">
        <v>201</v>
      </c>
      <c r="E173" s="69" t="s">
        <v>198</v>
      </c>
      <c r="F173" s="34" t="s">
        <v>201</v>
      </c>
      <c r="H173" s="95"/>
    </row>
    <row r="174" spans="1:8" ht="15.75">
      <c r="A174" s="35"/>
      <c r="B174" s="36"/>
      <c r="C174" s="30"/>
      <c r="D174" s="34"/>
      <c r="E174" s="69"/>
      <c r="F174" s="34"/>
      <c r="H174" s="95"/>
    </row>
    <row r="175" spans="1:8" ht="15">
      <c r="A175" s="35"/>
      <c r="B175" s="32"/>
      <c r="C175" s="38" t="s">
        <v>184</v>
      </c>
      <c r="D175" s="74">
        <f>H175</f>
        <v>11.861340749351445</v>
      </c>
      <c r="E175" s="71">
        <f>+E154</f>
        <v>0.5439999999999999</v>
      </c>
      <c r="F175" s="67">
        <f>+D175*E175</f>
        <v>6.452569367647185</v>
      </c>
      <c r="H175" s="94">
        <v>11.861340749351445</v>
      </c>
    </row>
    <row r="176" spans="1:8" ht="15">
      <c r="A176" s="35"/>
      <c r="B176" s="32"/>
      <c r="C176" s="38" t="s">
        <v>185</v>
      </c>
      <c r="D176" s="74">
        <f aca="true" t="shared" si="24" ref="D176:D186">H176</f>
        <v>11.631340749351445</v>
      </c>
      <c r="E176" s="71">
        <f aca="true" t="shared" si="25" ref="E176:E186">+E155</f>
        <v>0.5439999999999999</v>
      </c>
      <c r="F176" s="67">
        <f aca="true" t="shared" si="26" ref="F176:F186">+D176*E176</f>
        <v>6.327449367647185</v>
      </c>
      <c r="H176" s="94">
        <v>11.631340749351445</v>
      </c>
    </row>
    <row r="177" spans="1:8" ht="15">
      <c r="A177" s="35"/>
      <c r="B177" s="32"/>
      <c r="C177" s="38" t="s">
        <v>186</v>
      </c>
      <c r="D177" s="74">
        <f t="shared" si="24"/>
        <v>10.981340749351444</v>
      </c>
      <c r="E177" s="71">
        <f t="shared" si="25"/>
        <v>0.5439999999999999</v>
      </c>
      <c r="F177" s="67">
        <f t="shared" si="26"/>
        <v>5.973849367647185</v>
      </c>
      <c r="H177" s="94">
        <v>10.981340749351444</v>
      </c>
    </row>
    <row r="178" spans="1:8" ht="15">
      <c r="A178" s="35"/>
      <c r="B178" s="32"/>
      <c r="C178" s="38" t="s">
        <v>187</v>
      </c>
      <c r="D178" s="74">
        <f t="shared" si="24"/>
        <v>10.941340749351445</v>
      </c>
      <c r="E178" s="71">
        <f t="shared" si="25"/>
        <v>0.5439999999999999</v>
      </c>
      <c r="F178" s="67">
        <f t="shared" si="26"/>
        <v>5.9520893676471855</v>
      </c>
      <c r="H178" s="94">
        <v>10.941340749351445</v>
      </c>
    </row>
    <row r="179" spans="1:8" ht="15">
      <c r="A179" s="35"/>
      <c r="B179" s="32"/>
      <c r="C179" s="38" t="s">
        <v>188</v>
      </c>
      <c r="D179" s="74">
        <f t="shared" si="24"/>
        <v>11.021340749351445</v>
      </c>
      <c r="E179" s="71">
        <f t="shared" si="25"/>
        <v>0.5439999999999999</v>
      </c>
      <c r="F179" s="67">
        <f t="shared" si="26"/>
        <v>5.9956093676471856</v>
      </c>
      <c r="H179" s="94">
        <v>11.021340749351445</v>
      </c>
    </row>
    <row r="180" spans="1:8" ht="15">
      <c r="A180" s="35"/>
      <c r="B180" s="32"/>
      <c r="C180" s="38" t="s">
        <v>189</v>
      </c>
      <c r="D180" s="74">
        <f t="shared" si="24"/>
        <v>11.111340749351445</v>
      </c>
      <c r="E180" s="71">
        <f t="shared" si="25"/>
        <v>0.5439999999999999</v>
      </c>
      <c r="F180" s="67">
        <f t="shared" si="26"/>
        <v>6.044569367647186</v>
      </c>
      <c r="H180" s="94">
        <v>11.111340749351445</v>
      </c>
    </row>
    <row r="181" spans="1:8" ht="15">
      <c r="A181" s="35"/>
      <c r="B181" s="32"/>
      <c r="C181" s="38" t="s">
        <v>190</v>
      </c>
      <c r="D181" s="74">
        <f t="shared" si="24"/>
        <v>11.171340749351446</v>
      </c>
      <c r="E181" s="71">
        <f t="shared" si="25"/>
        <v>0.5439999999999999</v>
      </c>
      <c r="F181" s="67">
        <f t="shared" si="26"/>
        <v>6.0772093676471854</v>
      </c>
      <c r="H181" s="94">
        <v>11.171340749351446</v>
      </c>
    </row>
    <row r="182" spans="1:8" ht="15">
      <c r="A182" s="35"/>
      <c r="B182" s="32"/>
      <c r="C182" s="38" t="s">
        <v>191</v>
      </c>
      <c r="D182" s="74">
        <f t="shared" si="24"/>
        <v>11.196340749351444</v>
      </c>
      <c r="E182" s="71">
        <f t="shared" si="25"/>
        <v>0.5439999999999999</v>
      </c>
      <c r="F182" s="67">
        <f t="shared" si="26"/>
        <v>6.090809367647185</v>
      </c>
      <c r="H182" s="94">
        <v>11.196340749351444</v>
      </c>
    </row>
    <row r="183" spans="1:8" ht="15">
      <c r="A183" s="35"/>
      <c r="B183" s="32"/>
      <c r="C183" s="38" t="s">
        <v>192</v>
      </c>
      <c r="D183" s="74">
        <f t="shared" si="24"/>
        <v>11.281340749351445</v>
      </c>
      <c r="E183" s="71">
        <f t="shared" si="25"/>
        <v>0.5439999999999999</v>
      </c>
      <c r="F183" s="67">
        <f t="shared" si="26"/>
        <v>6.137049367647185</v>
      </c>
      <c r="H183" s="94">
        <v>11.281340749351445</v>
      </c>
    </row>
    <row r="184" spans="1:8" ht="15">
      <c r="A184" s="35"/>
      <c r="B184" s="32"/>
      <c r="C184" s="38" t="s">
        <v>193</v>
      </c>
      <c r="D184" s="74">
        <f t="shared" si="24"/>
        <v>11.556340749351445</v>
      </c>
      <c r="E184" s="71">
        <f t="shared" si="25"/>
        <v>0.5439999999999999</v>
      </c>
      <c r="F184" s="67">
        <f t="shared" si="26"/>
        <v>6.286649367647185</v>
      </c>
      <c r="H184" s="94">
        <v>11.556340749351445</v>
      </c>
    </row>
    <row r="185" spans="1:8" ht="15">
      <c r="A185" s="35"/>
      <c r="B185" s="32"/>
      <c r="C185" s="38" t="s">
        <v>194</v>
      </c>
      <c r="D185" s="74">
        <f t="shared" si="24"/>
        <v>11.851340749351445</v>
      </c>
      <c r="E185" s="71">
        <f t="shared" si="25"/>
        <v>0.5439999999999999</v>
      </c>
      <c r="F185" s="67">
        <f t="shared" si="26"/>
        <v>6.447129367647185</v>
      </c>
      <c r="H185" s="94">
        <v>11.851340749351445</v>
      </c>
    </row>
    <row r="186" spans="1:8" ht="15">
      <c r="A186" s="35"/>
      <c r="B186" s="32"/>
      <c r="C186" s="38" t="s">
        <v>195</v>
      </c>
      <c r="D186" s="74">
        <f t="shared" si="24"/>
        <v>12.066340749351445</v>
      </c>
      <c r="E186" s="71">
        <f t="shared" si="25"/>
        <v>0.5439999999999999</v>
      </c>
      <c r="F186" s="67">
        <f t="shared" si="26"/>
        <v>6.564089367647186</v>
      </c>
      <c r="H186" s="94">
        <v>12.066340749351445</v>
      </c>
    </row>
    <row r="187" spans="1:8" ht="15.75">
      <c r="A187" s="35"/>
      <c r="B187" s="32"/>
      <c r="C187" s="38" t="s">
        <v>197</v>
      </c>
      <c r="D187" s="37">
        <f>+F187/E187</f>
        <v>11.389257416018113</v>
      </c>
      <c r="E187" s="71">
        <f>SUM(E175:E186)</f>
        <v>6.527999999999998</v>
      </c>
      <c r="F187" s="67">
        <f>SUM(F175:F186)</f>
        <v>74.34907241176622</v>
      </c>
      <c r="H187" s="95"/>
    </row>
    <row r="188" spans="1:8" ht="15.75">
      <c r="A188" s="35"/>
      <c r="B188" s="32"/>
      <c r="C188" s="38" t="s">
        <v>152</v>
      </c>
      <c r="D188" s="39">
        <f>D167</f>
        <v>0.03</v>
      </c>
      <c r="E188" s="71"/>
      <c r="F188" s="67"/>
      <c r="H188" s="95"/>
    </row>
    <row r="189" ht="15.75">
      <c r="H189" s="95"/>
    </row>
    <row r="190" spans="1:8" ht="15.75">
      <c r="A190" s="114" t="s">
        <v>202</v>
      </c>
      <c r="B190" s="115"/>
      <c r="C190" s="115"/>
      <c r="D190" s="115"/>
      <c r="E190" s="115"/>
      <c r="F190" s="116"/>
      <c r="H190" s="95"/>
    </row>
    <row r="191" spans="1:8" ht="15.75">
      <c r="A191" s="117">
        <f>+A170+1</f>
        <v>2019</v>
      </c>
      <c r="B191" s="118"/>
      <c r="C191" s="118"/>
      <c r="D191" s="118"/>
      <c r="E191" s="118"/>
      <c r="F191" s="116"/>
      <c r="H191" s="95"/>
    </row>
    <row r="192" spans="1:8" ht="15.75">
      <c r="A192" s="25"/>
      <c r="B192" s="26"/>
      <c r="C192" s="27"/>
      <c r="D192" s="27"/>
      <c r="E192" s="68"/>
      <c r="H192" s="95"/>
    </row>
    <row r="193" spans="1:8" ht="15.75">
      <c r="A193" s="28"/>
      <c r="B193" s="29"/>
      <c r="C193" s="30"/>
      <c r="D193" s="34" t="s">
        <v>200</v>
      </c>
      <c r="E193" s="69" t="s">
        <v>196</v>
      </c>
      <c r="F193" s="34" t="s">
        <v>199</v>
      </c>
      <c r="H193" s="95"/>
    </row>
    <row r="194" spans="1:8" ht="15.75">
      <c r="A194" s="31"/>
      <c r="B194" s="32"/>
      <c r="C194" s="33"/>
      <c r="D194" s="34" t="s">
        <v>201</v>
      </c>
      <c r="E194" s="69" t="s">
        <v>198</v>
      </c>
      <c r="F194" s="34" t="s">
        <v>201</v>
      </c>
      <c r="H194" s="95"/>
    </row>
    <row r="195" spans="1:8" ht="15.75">
      <c r="A195" s="35"/>
      <c r="B195" s="36"/>
      <c r="C195" s="30"/>
      <c r="D195" s="34"/>
      <c r="E195" s="69"/>
      <c r="F195" s="34"/>
      <c r="H195" s="95"/>
    </row>
    <row r="196" spans="1:8" ht="15">
      <c r="A196" s="35"/>
      <c r="B196" s="32"/>
      <c r="C196" s="38" t="s">
        <v>184</v>
      </c>
      <c r="D196" s="74">
        <f>H196</f>
        <v>12.174330971831989</v>
      </c>
      <c r="E196" s="71">
        <f>+E175</f>
        <v>0.5439999999999999</v>
      </c>
      <c r="F196" s="67">
        <f>+D196*E196</f>
        <v>6.622836048676601</v>
      </c>
      <c r="H196" s="94">
        <v>12.174330971831989</v>
      </c>
    </row>
    <row r="197" spans="1:8" ht="15">
      <c r="A197" s="35"/>
      <c r="B197" s="32"/>
      <c r="C197" s="38" t="s">
        <v>185</v>
      </c>
      <c r="D197" s="74">
        <f aca="true" t="shared" si="27" ref="D197:D207">H197</f>
        <v>11.949330971831989</v>
      </c>
      <c r="E197" s="71">
        <f aca="true" t="shared" si="28" ref="E197:E207">+E176</f>
        <v>0.5439999999999999</v>
      </c>
      <c r="F197" s="67">
        <f aca="true" t="shared" si="29" ref="F197:F207">+D197*E197</f>
        <v>6.500436048676601</v>
      </c>
      <c r="H197" s="94">
        <v>11.949330971831989</v>
      </c>
    </row>
    <row r="198" spans="1:8" ht="15">
      <c r="A198" s="35"/>
      <c r="B198" s="32"/>
      <c r="C198" s="38" t="s">
        <v>186</v>
      </c>
      <c r="D198" s="74">
        <f t="shared" si="27"/>
        <v>11.279330971831989</v>
      </c>
      <c r="E198" s="71">
        <f t="shared" si="28"/>
        <v>0.5439999999999999</v>
      </c>
      <c r="F198" s="67">
        <f t="shared" si="29"/>
        <v>6.135956048676602</v>
      </c>
      <c r="H198" s="94">
        <v>11.279330971831989</v>
      </c>
    </row>
    <row r="199" spans="1:8" ht="15">
      <c r="A199" s="35"/>
      <c r="B199" s="32"/>
      <c r="C199" s="38" t="s">
        <v>187</v>
      </c>
      <c r="D199" s="74">
        <f t="shared" si="27"/>
        <v>11.239330971831988</v>
      </c>
      <c r="E199" s="71">
        <f t="shared" si="28"/>
        <v>0.5439999999999999</v>
      </c>
      <c r="F199" s="67">
        <f t="shared" si="29"/>
        <v>6.1141960486766</v>
      </c>
      <c r="H199" s="94">
        <v>11.239330971831988</v>
      </c>
    </row>
    <row r="200" spans="1:8" ht="15">
      <c r="A200" s="35"/>
      <c r="B200" s="32"/>
      <c r="C200" s="38" t="s">
        <v>188</v>
      </c>
      <c r="D200" s="74">
        <f t="shared" si="27"/>
        <v>11.319330971831988</v>
      </c>
      <c r="E200" s="71">
        <f t="shared" si="28"/>
        <v>0.5439999999999999</v>
      </c>
      <c r="F200" s="67">
        <f t="shared" si="29"/>
        <v>6.1577160486766</v>
      </c>
      <c r="H200" s="94">
        <v>11.319330971831988</v>
      </c>
    </row>
    <row r="201" spans="1:8" ht="15">
      <c r="A201" s="35"/>
      <c r="B201" s="32"/>
      <c r="C201" s="38" t="s">
        <v>189</v>
      </c>
      <c r="D201" s="74">
        <f t="shared" si="27"/>
        <v>11.409330971831988</v>
      </c>
      <c r="E201" s="71">
        <f t="shared" si="28"/>
        <v>0.5439999999999999</v>
      </c>
      <c r="F201" s="67">
        <f t="shared" si="29"/>
        <v>6.2066760486766</v>
      </c>
      <c r="H201" s="94">
        <v>11.409330971831988</v>
      </c>
    </row>
    <row r="202" spans="1:8" ht="15">
      <c r="A202" s="35"/>
      <c r="B202" s="32"/>
      <c r="C202" s="38" t="s">
        <v>190</v>
      </c>
      <c r="D202" s="74">
        <f t="shared" si="27"/>
        <v>11.474330971831987</v>
      </c>
      <c r="E202" s="71">
        <f t="shared" si="28"/>
        <v>0.5439999999999999</v>
      </c>
      <c r="F202" s="67">
        <f t="shared" si="29"/>
        <v>6.2420360486766</v>
      </c>
      <c r="H202" s="94">
        <v>11.474330971831987</v>
      </c>
    </row>
    <row r="203" spans="1:8" ht="15">
      <c r="A203" s="35"/>
      <c r="B203" s="32"/>
      <c r="C203" s="38" t="s">
        <v>191</v>
      </c>
      <c r="D203" s="74">
        <f t="shared" si="27"/>
        <v>11.499330971831988</v>
      </c>
      <c r="E203" s="71">
        <f t="shared" si="28"/>
        <v>0.5439999999999999</v>
      </c>
      <c r="F203" s="67">
        <f t="shared" si="29"/>
        <v>6.2556360486766005</v>
      </c>
      <c r="H203" s="94">
        <v>11.499330971831988</v>
      </c>
    </row>
    <row r="204" spans="1:8" ht="15">
      <c r="A204" s="35"/>
      <c r="B204" s="32"/>
      <c r="C204" s="38" t="s">
        <v>192</v>
      </c>
      <c r="D204" s="74">
        <f t="shared" si="27"/>
        <v>11.589330971831988</v>
      </c>
      <c r="E204" s="71">
        <f t="shared" si="28"/>
        <v>0.5439999999999999</v>
      </c>
      <c r="F204" s="67">
        <f t="shared" si="29"/>
        <v>6.304596048676601</v>
      </c>
      <c r="H204" s="94">
        <v>11.589330971831988</v>
      </c>
    </row>
    <row r="205" spans="1:8" ht="15">
      <c r="A205" s="35"/>
      <c r="B205" s="32"/>
      <c r="C205" s="38" t="s">
        <v>193</v>
      </c>
      <c r="D205" s="74">
        <f t="shared" si="27"/>
        <v>11.869330971831989</v>
      </c>
      <c r="E205" s="71">
        <f t="shared" si="28"/>
        <v>0.5439999999999999</v>
      </c>
      <c r="F205" s="67">
        <f t="shared" si="29"/>
        <v>6.456916048676601</v>
      </c>
      <c r="H205" s="94">
        <v>11.869330971831989</v>
      </c>
    </row>
    <row r="206" spans="1:8" ht="15">
      <c r="A206" s="35"/>
      <c r="B206" s="32"/>
      <c r="C206" s="38" t="s">
        <v>194</v>
      </c>
      <c r="D206" s="74">
        <f t="shared" si="27"/>
        <v>12.184330971831988</v>
      </c>
      <c r="E206" s="71">
        <f t="shared" si="28"/>
        <v>0.5439999999999999</v>
      </c>
      <c r="F206" s="67">
        <f t="shared" si="29"/>
        <v>6.628276048676601</v>
      </c>
      <c r="H206" s="94">
        <v>12.184330971831988</v>
      </c>
    </row>
    <row r="207" spans="1:8" ht="15">
      <c r="A207" s="35"/>
      <c r="B207" s="32"/>
      <c r="C207" s="38" t="s">
        <v>195</v>
      </c>
      <c r="D207" s="74">
        <f t="shared" si="27"/>
        <v>12.404330971831989</v>
      </c>
      <c r="E207" s="71">
        <f t="shared" si="28"/>
        <v>0.5439999999999999</v>
      </c>
      <c r="F207" s="67">
        <f t="shared" si="29"/>
        <v>6.747956048676601</v>
      </c>
      <c r="H207" s="94">
        <v>12.404330971831989</v>
      </c>
    </row>
    <row r="208" spans="1:8" ht="15.75">
      <c r="A208" s="35"/>
      <c r="B208" s="32"/>
      <c r="C208" s="38" t="s">
        <v>197</v>
      </c>
      <c r="D208" s="37">
        <f>+F208/E208</f>
        <v>11.69933097183199</v>
      </c>
      <c r="E208" s="71">
        <f>SUM(E196:E207)</f>
        <v>6.527999999999998</v>
      </c>
      <c r="F208" s="67">
        <f>SUM(F196:F207)</f>
        <v>76.37323258411921</v>
      </c>
      <c r="H208" s="95"/>
    </row>
    <row r="209" spans="1:8" ht="15.75">
      <c r="A209" s="35"/>
      <c r="B209" s="32"/>
      <c r="C209" s="38" t="s">
        <v>152</v>
      </c>
      <c r="D209" s="39">
        <f>D188</f>
        <v>0.03</v>
      </c>
      <c r="E209" s="71"/>
      <c r="F209" s="67"/>
      <c r="H209" s="95"/>
    </row>
    <row r="210" ht="15.75">
      <c r="H210" s="95"/>
    </row>
    <row r="211" spans="1:8" ht="15.75">
      <c r="A211" s="114" t="s">
        <v>202</v>
      </c>
      <c r="B211" s="115"/>
      <c r="C211" s="115"/>
      <c r="D211" s="115"/>
      <c r="E211" s="115"/>
      <c r="F211" s="116"/>
      <c r="H211" s="95"/>
    </row>
    <row r="212" spans="1:8" ht="15.75">
      <c r="A212" s="117">
        <f>+A191+1</f>
        <v>2020</v>
      </c>
      <c r="B212" s="118"/>
      <c r="C212" s="118"/>
      <c r="D212" s="118"/>
      <c r="E212" s="118"/>
      <c r="F212" s="116"/>
      <c r="H212" s="95"/>
    </row>
    <row r="213" spans="1:8" ht="15.75">
      <c r="A213" s="25"/>
      <c r="B213" s="26"/>
      <c r="C213" s="27"/>
      <c r="D213" s="27"/>
      <c r="E213" s="68"/>
      <c r="H213" s="95"/>
    </row>
    <row r="214" spans="1:8" ht="15.75">
      <c r="A214" s="28"/>
      <c r="B214" s="29"/>
      <c r="C214" s="30"/>
      <c r="D214" s="34" t="s">
        <v>200</v>
      </c>
      <c r="E214" s="69" t="s">
        <v>196</v>
      </c>
      <c r="F214" s="34" t="s">
        <v>199</v>
      </c>
      <c r="H214" s="95"/>
    </row>
    <row r="215" spans="1:8" ht="15.75">
      <c r="A215" s="31"/>
      <c r="B215" s="32"/>
      <c r="C215" s="33"/>
      <c r="D215" s="34" t="s">
        <v>201</v>
      </c>
      <c r="E215" s="69" t="s">
        <v>198</v>
      </c>
      <c r="F215" s="34" t="s">
        <v>201</v>
      </c>
      <c r="H215" s="95"/>
    </row>
    <row r="216" spans="1:8" ht="15.75">
      <c r="A216" s="35"/>
      <c r="B216" s="36"/>
      <c r="C216" s="30"/>
      <c r="D216" s="34"/>
      <c r="E216" s="69"/>
      <c r="F216" s="34"/>
      <c r="H216" s="95"/>
    </row>
    <row r="217" spans="1:8" ht="15">
      <c r="A217" s="35"/>
      <c r="B217" s="32"/>
      <c r="C217" s="38" t="s">
        <v>184</v>
      </c>
      <c r="D217" s="74">
        <f>H217</f>
        <v>12.515710900986948</v>
      </c>
      <c r="E217" s="71">
        <f>+E196</f>
        <v>0.5439999999999999</v>
      </c>
      <c r="F217" s="67">
        <f>+D217*E217</f>
        <v>6.808546730136898</v>
      </c>
      <c r="H217" s="94">
        <v>12.515710900986948</v>
      </c>
    </row>
    <row r="218" spans="1:8" ht="15">
      <c r="A218" s="35"/>
      <c r="B218" s="32"/>
      <c r="C218" s="38" t="s">
        <v>185</v>
      </c>
      <c r="D218" s="74">
        <f aca="true" t="shared" si="30" ref="D218:D228">H218</f>
        <v>12.285710900986947</v>
      </c>
      <c r="E218" s="71">
        <f aca="true" t="shared" si="31" ref="E218:E228">+E197</f>
        <v>0.5439999999999999</v>
      </c>
      <c r="F218" s="67">
        <f aca="true" t="shared" si="32" ref="F218:F228">+D218*E218</f>
        <v>6.683426730136898</v>
      </c>
      <c r="H218" s="94">
        <v>12.285710900986947</v>
      </c>
    </row>
    <row r="219" spans="1:8" ht="15">
      <c r="A219" s="35"/>
      <c r="B219" s="32"/>
      <c r="C219" s="38" t="s">
        <v>186</v>
      </c>
      <c r="D219" s="74">
        <f t="shared" si="30"/>
        <v>11.595710900986948</v>
      </c>
      <c r="E219" s="71">
        <f t="shared" si="31"/>
        <v>0.5439999999999999</v>
      </c>
      <c r="F219" s="67">
        <f t="shared" si="32"/>
        <v>6.308066730136899</v>
      </c>
      <c r="H219" s="94">
        <v>11.595710900986948</v>
      </c>
    </row>
    <row r="220" spans="1:8" ht="15">
      <c r="A220" s="35"/>
      <c r="B220" s="32"/>
      <c r="C220" s="38" t="s">
        <v>187</v>
      </c>
      <c r="D220" s="74">
        <f t="shared" si="30"/>
        <v>11.555710900986949</v>
      </c>
      <c r="E220" s="71">
        <f t="shared" si="31"/>
        <v>0.5439999999999999</v>
      </c>
      <c r="F220" s="67">
        <f t="shared" si="32"/>
        <v>6.286306730136899</v>
      </c>
      <c r="H220" s="94">
        <v>11.555710900986949</v>
      </c>
    </row>
    <row r="221" spans="1:8" ht="15">
      <c r="A221" s="35"/>
      <c r="B221" s="32"/>
      <c r="C221" s="38" t="s">
        <v>188</v>
      </c>
      <c r="D221" s="74">
        <f t="shared" si="30"/>
        <v>11.630710900986948</v>
      </c>
      <c r="E221" s="71">
        <f t="shared" si="31"/>
        <v>0.5439999999999999</v>
      </c>
      <c r="F221" s="67">
        <f t="shared" si="32"/>
        <v>6.327106730136899</v>
      </c>
      <c r="H221" s="94">
        <v>11.630710900986948</v>
      </c>
    </row>
    <row r="222" spans="1:8" ht="15">
      <c r="A222" s="35"/>
      <c r="B222" s="32"/>
      <c r="C222" s="38" t="s">
        <v>189</v>
      </c>
      <c r="D222" s="74">
        <f t="shared" si="30"/>
        <v>11.720710900986948</v>
      </c>
      <c r="E222" s="71">
        <f t="shared" si="31"/>
        <v>0.5439999999999999</v>
      </c>
      <c r="F222" s="67">
        <f t="shared" si="32"/>
        <v>6.376066730136898</v>
      </c>
      <c r="H222" s="94">
        <v>11.720710900986948</v>
      </c>
    </row>
    <row r="223" spans="1:8" ht="15">
      <c r="A223" s="35"/>
      <c r="B223" s="32"/>
      <c r="C223" s="38" t="s">
        <v>190</v>
      </c>
      <c r="D223" s="74">
        <f t="shared" si="30"/>
        <v>11.770710900986948</v>
      </c>
      <c r="E223" s="71">
        <f t="shared" si="31"/>
        <v>0.5439999999999999</v>
      </c>
      <c r="F223" s="67">
        <f t="shared" si="32"/>
        <v>6.403266730136899</v>
      </c>
      <c r="H223" s="94">
        <v>11.770710900986948</v>
      </c>
    </row>
    <row r="224" spans="1:8" ht="15">
      <c r="A224" s="35"/>
      <c r="B224" s="32"/>
      <c r="C224" s="38" t="s">
        <v>191</v>
      </c>
      <c r="D224" s="74">
        <f t="shared" si="30"/>
        <v>11.790710900986948</v>
      </c>
      <c r="E224" s="71">
        <f t="shared" si="31"/>
        <v>0.5439999999999999</v>
      </c>
      <c r="F224" s="67">
        <f t="shared" si="32"/>
        <v>6.414146730136899</v>
      </c>
      <c r="H224" s="94">
        <v>11.790710900986948</v>
      </c>
    </row>
    <row r="225" spans="1:8" ht="15">
      <c r="A225" s="35"/>
      <c r="B225" s="32"/>
      <c r="C225" s="38" t="s">
        <v>192</v>
      </c>
      <c r="D225" s="74">
        <f t="shared" si="30"/>
        <v>11.880710900986948</v>
      </c>
      <c r="E225" s="71">
        <f t="shared" si="31"/>
        <v>0.5439999999999999</v>
      </c>
      <c r="F225" s="67">
        <f t="shared" si="32"/>
        <v>6.463106730136899</v>
      </c>
      <c r="H225" s="94">
        <v>11.880710900986948</v>
      </c>
    </row>
    <row r="226" spans="1:8" ht="15">
      <c r="A226" s="35"/>
      <c r="B226" s="32"/>
      <c r="C226" s="38" t="s">
        <v>193</v>
      </c>
      <c r="D226" s="74">
        <f t="shared" si="30"/>
        <v>12.180710900986949</v>
      </c>
      <c r="E226" s="71">
        <f t="shared" si="31"/>
        <v>0.5439999999999999</v>
      </c>
      <c r="F226" s="67">
        <f t="shared" si="32"/>
        <v>6.626306730136899</v>
      </c>
      <c r="H226" s="94">
        <v>12.180710900986949</v>
      </c>
    </row>
    <row r="227" spans="1:8" ht="15">
      <c r="A227" s="35"/>
      <c r="B227" s="32"/>
      <c r="C227" s="38" t="s">
        <v>194</v>
      </c>
      <c r="D227" s="74">
        <f t="shared" si="30"/>
        <v>12.525710900986947</v>
      </c>
      <c r="E227" s="71">
        <f t="shared" si="31"/>
        <v>0.5439999999999999</v>
      </c>
      <c r="F227" s="67">
        <f t="shared" si="32"/>
        <v>6.813986730136898</v>
      </c>
      <c r="H227" s="94">
        <v>12.525710900986947</v>
      </c>
    </row>
    <row r="228" spans="1:8" ht="15">
      <c r="A228" s="35"/>
      <c r="B228" s="32"/>
      <c r="C228" s="38" t="s">
        <v>195</v>
      </c>
      <c r="D228" s="74">
        <f t="shared" si="30"/>
        <v>12.755710900986948</v>
      </c>
      <c r="E228" s="71">
        <f t="shared" si="31"/>
        <v>0.5439999999999999</v>
      </c>
      <c r="F228" s="67">
        <f t="shared" si="32"/>
        <v>6.939106730136898</v>
      </c>
      <c r="H228" s="94">
        <v>12.755710900986948</v>
      </c>
    </row>
    <row r="229" spans="1:8" ht="15.75">
      <c r="A229" s="35"/>
      <c r="B229" s="32"/>
      <c r="C229" s="38" t="s">
        <v>197</v>
      </c>
      <c r="D229" s="37">
        <f>+F229/E229</f>
        <v>12.017377567653618</v>
      </c>
      <c r="E229" s="71">
        <f>SUM(E217:E228)</f>
        <v>6.527999999999998</v>
      </c>
      <c r="F229" s="67">
        <f>SUM(F217:F228)</f>
        <v>78.44944076164279</v>
      </c>
      <c r="H229" s="95"/>
    </row>
    <row r="230" spans="1:8" ht="15.75">
      <c r="A230" s="35"/>
      <c r="B230" s="32"/>
      <c r="C230" s="38" t="s">
        <v>152</v>
      </c>
      <c r="D230" s="39">
        <f>D209</f>
        <v>0.03</v>
      </c>
      <c r="E230" s="71"/>
      <c r="F230" s="67"/>
      <c r="H230" s="95"/>
    </row>
    <row r="231" ht="15.75">
      <c r="H231" s="95"/>
    </row>
    <row r="232" spans="1:8" ht="15.75">
      <c r="A232" s="114" t="s">
        <v>202</v>
      </c>
      <c r="B232" s="115"/>
      <c r="C232" s="115"/>
      <c r="D232" s="115"/>
      <c r="E232" s="115"/>
      <c r="F232" s="116"/>
      <c r="H232" s="95"/>
    </row>
    <row r="233" spans="1:8" ht="15.75">
      <c r="A233" s="117">
        <f>+A212+1</f>
        <v>2021</v>
      </c>
      <c r="B233" s="118"/>
      <c r="C233" s="118"/>
      <c r="D233" s="118"/>
      <c r="E233" s="118"/>
      <c r="F233" s="116"/>
      <c r="H233" s="95"/>
    </row>
    <row r="234" spans="1:8" ht="15.75">
      <c r="A234" s="25"/>
      <c r="B234" s="26"/>
      <c r="C234" s="27"/>
      <c r="D234" s="27"/>
      <c r="E234" s="68"/>
      <c r="H234" s="95"/>
    </row>
    <row r="235" spans="1:8" ht="15.75">
      <c r="A235" s="28"/>
      <c r="B235" s="29"/>
      <c r="C235" s="30"/>
      <c r="D235" s="34" t="s">
        <v>200</v>
      </c>
      <c r="E235" s="69" t="s">
        <v>196</v>
      </c>
      <c r="F235" s="34" t="s">
        <v>199</v>
      </c>
      <c r="H235" s="95"/>
    </row>
    <row r="236" spans="1:8" ht="15.75">
      <c r="A236" s="31"/>
      <c r="B236" s="32"/>
      <c r="C236" s="33"/>
      <c r="D236" s="34" t="s">
        <v>201</v>
      </c>
      <c r="E236" s="69" t="s">
        <v>198</v>
      </c>
      <c r="F236" s="34" t="s">
        <v>201</v>
      </c>
      <c r="H236" s="95"/>
    </row>
    <row r="237" spans="1:8" ht="15.75">
      <c r="A237" s="35"/>
      <c r="B237" s="36"/>
      <c r="C237" s="30"/>
      <c r="D237" s="34"/>
      <c r="E237" s="69"/>
      <c r="F237" s="34"/>
      <c r="H237" s="95"/>
    </row>
    <row r="238" spans="1:8" ht="15">
      <c r="A238" s="35"/>
      <c r="B238" s="32"/>
      <c r="C238" s="38" t="s">
        <v>184</v>
      </c>
      <c r="D238" s="74">
        <f>H238</f>
        <v>12.865582228016557</v>
      </c>
      <c r="E238" s="71">
        <f>+E217</f>
        <v>0.5439999999999999</v>
      </c>
      <c r="F238" s="67">
        <f>+D238*E238</f>
        <v>6.998876732041006</v>
      </c>
      <c r="H238" s="94">
        <v>12.865582228016557</v>
      </c>
    </row>
    <row r="239" spans="1:8" ht="15">
      <c r="A239" s="35"/>
      <c r="B239" s="32"/>
      <c r="C239" s="38" t="s">
        <v>185</v>
      </c>
      <c r="D239" s="74">
        <f aca="true" t="shared" si="33" ref="D239:D249">H239</f>
        <v>12.625582228016556</v>
      </c>
      <c r="E239" s="71">
        <f aca="true" t="shared" si="34" ref="E239:E249">+E218</f>
        <v>0.5439999999999999</v>
      </c>
      <c r="F239" s="67">
        <f aca="true" t="shared" si="35" ref="F239:F249">+D239*E239</f>
        <v>6.868316732041006</v>
      </c>
      <c r="H239" s="94">
        <v>12.625582228016556</v>
      </c>
    </row>
    <row r="240" spans="1:8" ht="15">
      <c r="A240" s="35"/>
      <c r="B240" s="32"/>
      <c r="C240" s="38" t="s">
        <v>186</v>
      </c>
      <c r="D240" s="74">
        <f t="shared" si="33"/>
        <v>11.935582228016557</v>
      </c>
      <c r="E240" s="71">
        <f t="shared" si="34"/>
        <v>0.5439999999999999</v>
      </c>
      <c r="F240" s="67">
        <f t="shared" si="35"/>
        <v>6.492956732041006</v>
      </c>
      <c r="H240" s="94">
        <v>11.935582228016557</v>
      </c>
    </row>
    <row r="241" spans="1:8" ht="15">
      <c r="A241" s="35"/>
      <c r="B241" s="32"/>
      <c r="C241" s="38" t="s">
        <v>187</v>
      </c>
      <c r="D241" s="74">
        <f t="shared" si="33"/>
        <v>11.890582228016557</v>
      </c>
      <c r="E241" s="71">
        <f t="shared" si="34"/>
        <v>0.5439999999999999</v>
      </c>
      <c r="F241" s="67">
        <f t="shared" si="35"/>
        <v>6.468476732041006</v>
      </c>
      <c r="H241" s="94">
        <v>11.890582228016557</v>
      </c>
    </row>
    <row r="242" spans="1:8" ht="15">
      <c r="A242" s="35"/>
      <c r="B242" s="32"/>
      <c r="C242" s="38" t="s">
        <v>188</v>
      </c>
      <c r="D242" s="74">
        <f t="shared" si="33"/>
        <v>11.960582228016555</v>
      </c>
      <c r="E242" s="71">
        <f t="shared" si="34"/>
        <v>0.5439999999999999</v>
      </c>
      <c r="F242" s="67">
        <f t="shared" si="35"/>
        <v>6.506556732041005</v>
      </c>
      <c r="H242" s="94">
        <v>11.960582228016555</v>
      </c>
    </row>
    <row r="243" spans="1:8" ht="15">
      <c r="A243" s="35"/>
      <c r="B243" s="32"/>
      <c r="C243" s="38" t="s">
        <v>189</v>
      </c>
      <c r="D243" s="74">
        <f t="shared" si="33"/>
        <v>12.045582228016556</v>
      </c>
      <c r="E243" s="71">
        <f t="shared" si="34"/>
        <v>0.5439999999999999</v>
      </c>
      <c r="F243" s="67">
        <f t="shared" si="35"/>
        <v>6.552796732041005</v>
      </c>
      <c r="H243" s="94">
        <v>12.045582228016556</v>
      </c>
    </row>
    <row r="244" spans="1:8" ht="15">
      <c r="A244" s="35"/>
      <c r="B244" s="32"/>
      <c r="C244" s="38" t="s">
        <v>190</v>
      </c>
      <c r="D244" s="74">
        <f t="shared" si="33"/>
        <v>12.095582228016557</v>
      </c>
      <c r="E244" s="71">
        <f t="shared" si="34"/>
        <v>0.5439999999999999</v>
      </c>
      <c r="F244" s="67">
        <f t="shared" si="35"/>
        <v>6.579996732041006</v>
      </c>
      <c r="H244" s="94">
        <v>12.095582228016557</v>
      </c>
    </row>
    <row r="245" spans="1:8" ht="15">
      <c r="A245" s="35"/>
      <c r="B245" s="32"/>
      <c r="C245" s="38" t="s">
        <v>191</v>
      </c>
      <c r="D245" s="74">
        <f t="shared" si="33"/>
        <v>12.110582228016558</v>
      </c>
      <c r="E245" s="71">
        <f t="shared" si="34"/>
        <v>0.5439999999999999</v>
      </c>
      <c r="F245" s="67">
        <f t="shared" si="35"/>
        <v>6.588156732041006</v>
      </c>
      <c r="H245" s="94">
        <v>12.110582228016558</v>
      </c>
    </row>
    <row r="246" spans="1:8" ht="15">
      <c r="A246" s="35"/>
      <c r="B246" s="32"/>
      <c r="C246" s="38" t="s">
        <v>192</v>
      </c>
      <c r="D246" s="74">
        <f t="shared" si="33"/>
        <v>12.195582228016557</v>
      </c>
      <c r="E246" s="71">
        <f t="shared" si="34"/>
        <v>0.5439999999999999</v>
      </c>
      <c r="F246" s="67">
        <f t="shared" si="35"/>
        <v>6.634396732041006</v>
      </c>
      <c r="H246" s="94">
        <v>12.195582228016557</v>
      </c>
    </row>
    <row r="247" spans="1:8" ht="15">
      <c r="A247" s="35"/>
      <c r="B247" s="32"/>
      <c r="C247" s="38" t="s">
        <v>193</v>
      </c>
      <c r="D247" s="74">
        <f t="shared" si="33"/>
        <v>12.505582228016557</v>
      </c>
      <c r="E247" s="71">
        <f t="shared" si="34"/>
        <v>0.5439999999999999</v>
      </c>
      <c r="F247" s="67">
        <f t="shared" si="35"/>
        <v>6.803036732041006</v>
      </c>
      <c r="H247" s="94">
        <v>12.505582228016557</v>
      </c>
    </row>
    <row r="248" spans="1:8" ht="15">
      <c r="A248" s="35"/>
      <c r="B248" s="32"/>
      <c r="C248" s="38" t="s">
        <v>194</v>
      </c>
      <c r="D248" s="74">
        <f t="shared" si="33"/>
        <v>12.875582228016556</v>
      </c>
      <c r="E248" s="71">
        <f t="shared" si="34"/>
        <v>0.5439999999999999</v>
      </c>
      <c r="F248" s="67">
        <f t="shared" si="35"/>
        <v>7.004316732041006</v>
      </c>
      <c r="H248" s="94">
        <v>12.875582228016556</v>
      </c>
    </row>
    <row r="249" spans="1:8" ht="15">
      <c r="A249" s="35"/>
      <c r="B249" s="32"/>
      <c r="C249" s="38" t="s">
        <v>195</v>
      </c>
      <c r="D249" s="74">
        <f t="shared" si="33"/>
        <v>13.105582228016557</v>
      </c>
      <c r="E249" s="71">
        <f t="shared" si="34"/>
        <v>0.5439999999999999</v>
      </c>
      <c r="F249" s="67">
        <f t="shared" si="35"/>
        <v>7.129436732041006</v>
      </c>
      <c r="H249" s="94">
        <v>13.105582228016557</v>
      </c>
    </row>
    <row r="250" spans="1:8" ht="15.75">
      <c r="A250" s="35"/>
      <c r="B250" s="32"/>
      <c r="C250" s="38" t="s">
        <v>197</v>
      </c>
      <c r="D250" s="37">
        <f>+F250/E250</f>
        <v>12.350998894683224</v>
      </c>
      <c r="E250" s="71">
        <f>SUM(E238:E249)</f>
        <v>6.527999999999998</v>
      </c>
      <c r="F250" s="67">
        <f>SUM(F238:F249)</f>
        <v>80.62732078449206</v>
      </c>
      <c r="H250" s="95"/>
    </row>
    <row r="251" spans="1:8" ht="15.75">
      <c r="A251" s="35"/>
      <c r="B251" s="32"/>
      <c r="C251" s="38" t="s">
        <v>152</v>
      </c>
      <c r="D251" s="39">
        <f>D230</f>
        <v>0.03</v>
      </c>
      <c r="E251" s="71"/>
      <c r="F251" s="67"/>
      <c r="H251" s="95"/>
    </row>
    <row r="252" ht="15.75">
      <c r="H252" s="95"/>
    </row>
    <row r="253" spans="1:8" ht="15.75">
      <c r="A253" s="114" t="s">
        <v>202</v>
      </c>
      <c r="B253" s="115"/>
      <c r="C253" s="115"/>
      <c r="D253" s="115"/>
      <c r="E253" s="115"/>
      <c r="F253" s="116"/>
      <c r="H253" s="95"/>
    </row>
    <row r="254" spans="1:8" ht="15.75">
      <c r="A254" s="117">
        <f>+A233+1</f>
        <v>2022</v>
      </c>
      <c r="B254" s="118"/>
      <c r="C254" s="118"/>
      <c r="D254" s="118"/>
      <c r="E254" s="118"/>
      <c r="F254" s="116"/>
      <c r="H254" s="95"/>
    </row>
    <row r="255" spans="1:8" ht="15.75">
      <c r="A255" s="25"/>
      <c r="B255" s="26"/>
      <c r="C255" s="27"/>
      <c r="D255" s="27"/>
      <c r="E255" s="68"/>
      <c r="H255" s="95"/>
    </row>
    <row r="256" spans="1:8" ht="15.75">
      <c r="A256" s="28"/>
      <c r="B256" s="29"/>
      <c r="C256" s="30"/>
      <c r="D256" s="34" t="s">
        <v>200</v>
      </c>
      <c r="E256" s="69" t="s">
        <v>196</v>
      </c>
      <c r="F256" s="34" t="s">
        <v>199</v>
      </c>
      <c r="H256" s="95"/>
    </row>
    <row r="257" spans="1:8" ht="15.75">
      <c r="A257" s="31"/>
      <c r="B257" s="32"/>
      <c r="C257" s="33"/>
      <c r="D257" s="34" t="s">
        <v>201</v>
      </c>
      <c r="E257" s="69" t="s">
        <v>198</v>
      </c>
      <c r="F257" s="34" t="s">
        <v>201</v>
      </c>
      <c r="H257" s="95"/>
    </row>
    <row r="258" spans="1:8" ht="15.75">
      <c r="A258" s="35"/>
      <c r="B258" s="36"/>
      <c r="C258" s="30"/>
      <c r="D258" s="34"/>
      <c r="E258" s="69"/>
      <c r="F258" s="34"/>
      <c r="H258" s="95"/>
    </row>
    <row r="259" spans="1:8" ht="15">
      <c r="A259" s="35"/>
      <c r="B259" s="32"/>
      <c r="C259" s="38" t="s">
        <v>184</v>
      </c>
      <c r="D259" s="74">
        <f>H259</f>
        <v>13.219049694857054</v>
      </c>
      <c r="E259" s="71">
        <f>+E238</f>
        <v>0.5439999999999999</v>
      </c>
      <c r="F259" s="67">
        <f>+D259*E259</f>
        <v>7.191163034002236</v>
      </c>
      <c r="H259" s="94">
        <v>13.219049694857054</v>
      </c>
    </row>
    <row r="260" spans="1:8" ht="15">
      <c r="A260" s="35"/>
      <c r="B260" s="32"/>
      <c r="C260" s="38" t="s">
        <v>185</v>
      </c>
      <c r="D260" s="74">
        <f aca="true" t="shared" si="36" ref="D260:D270">H260</f>
        <v>12.979049694857054</v>
      </c>
      <c r="E260" s="71">
        <f aca="true" t="shared" si="37" ref="E260:E270">+E239</f>
        <v>0.5439999999999999</v>
      </c>
      <c r="F260" s="67">
        <f aca="true" t="shared" si="38" ref="F260:F270">+D260*E260</f>
        <v>7.060603034002236</v>
      </c>
      <c r="H260" s="94">
        <v>12.979049694857054</v>
      </c>
    </row>
    <row r="261" spans="1:8" ht="15">
      <c r="A261" s="35"/>
      <c r="B261" s="32"/>
      <c r="C261" s="38" t="s">
        <v>186</v>
      </c>
      <c r="D261" s="74">
        <f t="shared" si="36"/>
        <v>12.264049694857054</v>
      </c>
      <c r="E261" s="71">
        <f t="shared" si="37"/>
        <v>0.5439999999999999</v>
      </c>
      <c r="F261" s="67">
        <f t="shared" si="38"/>
        <v>6.671643034002236</v>
      </c>
      <c r="H261" s="94">
        <v>12.264049694857054</v>
      </c>
    </row>
    <row r="262" spans="1:8" ht="15">
      <c r="A262" s="35"/>
      <c r="B262" s="32"/>
      <c r="C262" s="38" t="s">
        <v>187</v>
      </c>
      <c r="D262" s="74">
        <f t="shared" si="36"/>
        <v>12.219049694857054</v>
      </c>
      <c r="E262" s="71">
        <f t="shared" si="37"/>
        <v>0.5439999999999999</v>
      </c>
      <c r="F262" s="67">
        <f t="shared" si="38"/>
        <v>6.6471630340022365</v>
      </c>
      <c r="H262" s="94">
        <v>12.219049694857054</v>
      </c>
    </row>
    <row r="263" spans="1:8" ht="15">
      <c r="A263" s="35"/>
      <c r="B263" s="32"/>
      <c r="C263" s="38" t="s">
        <v>188</v>
      </c>
      <c r="D263" s="74">
        <f t="shared" si="36"/>
        <v>12.289049694857054</v>
      </c>
      <c r="E263" s="71">
        <f t="shared" si="37"/>
        <v>0.5439999999999999</v>
      </c>
      <c r="F263" s="67">
        <f t="shared" si="38"/>
        <v>6.685243034002236</v>
      </c>
      <c r="H263" s="94">
        <v>12.289049694857054</v>
      </c>
    </row>
    <row r="264" spans="1:8" ht="15">
      <c r="A264" s="35"/>
      <c r="B264" s="32"/>
      <c r="C264" s="38" t="s">
        <v>189</v>
      </c>
      <c r="D264" s="74">
        <f t="shared" si="36"/>
        <v>12.374049694857053</v>
      </c>
      <c r="E264" s="71">
        <f t="shared" si="37"/>
        <v>0.5439999999999999</v>
      </c>
      <c r="F264" s="67">
        <f t="shared" si="38"/>
        <v>6.731483034002236</v>
      </c>
      <c r="H264" s="94">
        <v>12.374049694857053</v>
      </c>
    </row>
    <row r="265" spans="1:8" ht="15">
      <c r="A265" s="35"/>
      <c r="B265" s="32"/>
      <c r="C265" s="38" t="s">
        <v>190</v>
      </c>
      <c r="D265" s="74">
        <f t="shared" si="36"/>
        <v>12.424049694857054</v>
      </c>
      <c r="E265" s="71">
        <f t="shared" si="37"/>
        <v>0.5439999999999999</v>
      </c>
      <c r="F265" s="67">
        <f t="shared" si="38"/>
        <v>6.758683034002236</v>
      </c>
      <c r="H265" s="94">
        <v>12.424049694857054</v>
      </c>
    </row>
    <row r="266" spans="1:8" ht="15">
      <c r="A266" s="35"/>
      <c r="B266" s="32"/>
      <c r="C266" s="38" t="s">
        <v>191</v>
      </c>
      <c r="D266" s="74">
        <f t="shared" si="36"/>
        <v>12.439049694857053</v>
      </c>
      <c r="E266" s="71">
        <f t="shared" si="37"/>
        <v>0.5439999999999999</v>
      </c>
      <c r="F266" s="67">
        <f t="shared" si="38"/>
        <v>6.766843034002235</v>
      </c>
      <c r="H266" s="94">
        <v>12.439049694857053</v>
      </c>
    </row>
    <row r="267" spans="1:8" ht="15">
      <c r="A267" s="35"/>
      <c r="B267" s="32"/>
      <c r="C267" s="38" t="s">
        <v>192</v>
      </c>
      <c r="D267" s="74">
        <f t="shared" si="36"/>
        <v>12.524049694857053</v>
      </c>
      <c r="E267" s="71">
        <f t="shared" si="37"/>
        <v>0.5439999999999999</v>
      </c>
      <c r="F267" s="67">
        <f t="shared" si="38"/>
        <v>6.813083034002236</v>
      </c>
      <c r="H267" s="94">
        <v>12.524049694857053</v>
      </c>
    </row>
    <row r="268" spans="1:8" ht="15">
      <c r="A268" s="35"/>
      <c r="B268" s="32"/>
      <c r="C268" s="38" t="s">
        <v>193</v>
      </c>
      <c r="D268" s="74">
        <f t="shared" si="36"/>
        <v>12.834049694857054</v>
      </c>
      <c r="E268" s="71">
        <f t="shared" si="37"/>
        <v>0.5439999999999999</v>
      </c>
      <c r="F268" s="67">
        <f t="shared" si="38"/>
        <v>6.981723034002236</v>
      </c>
      <c r="H268" s="94">
        <v>12.834049694857054</v>
      </c>
    </row>
    <row r="269" spans="1:8" ht="15">
      <c r="A269" s="35"/>
      <c r="B269" s="32"/>
      <c r="C269" s="38" t="s">
        <v>194</v>
      </c>
      <c r="D269" s="74">
        <f t="shared" si="36"/>
        <v>13.204049694857053</v>
      </c>
      <c r="E269" s="71">
        <f t="shared" si="37"/>
        <v>0.5439999999999999</v>
      </c>
      <c r="F269" s="67">
        <f t="shared" si="38"/>
        <v>7.183003034002236</v>
      </c>
      <c r="H269" s="94">
        <v>13.204049694857053</v>
      </c>
    </row>
    <row r="270" spans="1:8" ht="15">
      <c r="A270" s="35"/>
      <c r="B270" s="32"/>
      <c r="C270" s="38" t="s">
        <v>195</v>
      </c>
      <c r="D270" s="74">
        <f t="shared" si="36"/>
        <v>13.465088507642442</v>
      </c>
      <c r="E270" s="71">
        <f t="shared" si="37"/>
        <v>0.5439999999999999</v>
      </c>
      <c r="F270" s="67">
        <f t="shared" si="38"/>
        <v>7.325008148157488</v>
      </c>
      <c r="H270" s="94">
        <v>13.465088507642442</v>
      </c>
    </row>
    <row r="271" spans="1:6" ht="15">
      <c r="A271" s="35"/>
      <c r="B271" s="32"/>
      <c r="C271" s="38" t="s">
        <v>197</v>
      </c>
      <c r="D271" s="37">
        <f>+F271/E271</f>
        <v>12.686219595922507</v>
      </c>
      <c r="E271" s="71">
        <f>SUM(E259:E270)</f>
        <v>6.527999999999998</v>
      </c>
      <c r="F271" s="67">
        <f>SUM(F259:F270)</f>
        <v>82.8156415221821</v>
      </c>
    </row>
    <row r="272" spans="1:6" ht="15">
      <c r="A272" s="35"/>
      <c r="B272" s="32"/>
      <c r="C272" s="38" t="s">
        <v>152</v>
      </c>
      <c r="D272" s="39">
        <f>D251</f>
        <v>0.03</v>
      </c>
      <c r="E272" s="71"/>
      <c r="F272" s="67"/>
    </row>
    <row r="274" spans="1:6" ht="15">
      <c r="A274" s="114" t="s">
        <v>202</v>
      </c>
      <c r="B274" s="115"/>
      <c r="C274" s="115"/>
      <c r="D274" s="115"/>
      <c r="E274" s="115"/>
      <c r="F274" s="116"/>
    </row>
    <row r="275" spans="1:6" ht="15">
      <c r="A275" s="117">
        <f>+A254+1</f>
        <v>2023</v>
      </c>
      <c r="B275" s="118"/>
      <c r="C275" s="118"/>
      <c r="D275" s="118"/>
      <c r="E275" s="118"/>
      <c r="F275" s="116"/>
    </row>
    <row r="276" spans="1:5" ht="15">
      <c r="A276" s="25"/>
      <c r="B276" s="26"/>
      <c r="C276" s="27"/>
      <c r="D276" s="27"/>
      <c r="E276" s="68"/>
    </row>
    <row r="277" spans="1:6" ht="15">
      <c r="A277" s="28"/>
      <c r="B277" s="29"/>
      <c r="C277" s="30"/>
      <c r="D277" s="34" t="s">
        <v>200</v>
      </c>
      <c r="E277" s="69" t="s">
        <v>196</v>
      </c>
      <c r="F277" s="34" t="s">
        <v>199</v>
      </c>
    </row>
    <row r="278" spans="1:6" ht="15">
      <c r="A278" s="31"/>
      <c r="B278" s="32"/>
      <c r="C278" s="33"/>
      <c r="D278" s="34" t="s">
        <v>201</v>
      </c>
      <c r="E278" s="69" t="s">
        <v>198</v>
      </c>
      <c r="F278" s="34" t="s">
        <v>201</v>
      </c>
    </row>
    <row r="279" spans="1:6" ht="15">
      <c r="A279" s="35"/>
      <c r="B279" s="36"/>
      <c r="C279" s="30"/>
      <c r="D279" s="34"/>
      <c r="E279" s="69"/>
      <c r="F279" s="34"/>
    </row>
    <row r="280" spans="1:8" ht="15">
      <c r="A280" s="35"/>
      <c r="B280" s="32"/>
      <c r="C280" s="38" t="s">
        <v>184</v>
      </c>
      <c r="D280" s="74">
        <f>H280</f>
        <v>13.582266899988479</v>
      </c>
      <c r="E280" s="71">
        <f>+E259</f>
        <v>0.5439999999999999</v>
      </c>
      <c r="F280" s="67">
        <f>+D280*E280</f>
        <v>7.388753193593732</v>
      </c>
      <c r="H280" s="94">
        <v>13.582266899988479</v>
      </c>
    </row>
    <row r="281" spans="1:8" ht="15">
      <c r="A281" s="35"/>
      <c r="B281" s="32"/>
      <c r="C281" s="38" t="s">
        <v>185</v>
      </c>
      <c r="D281" s="74">
        <f aca="true" t="shared" si="39" ref="D281:D291">H281</f>
        <v>13.34243740191898</v>
      </c>
      <c r="E281" s="71">
        <f aca="true" t="shared" si="40" ref="E281:E291">+E260</f>
        <v>0.5439999999999999</v>
      </c>
      <c r="F281" s="67">
        <f aca="true" t="shared" si="41" ref="F281:F291">+D281*E281</f>
        <v>7.258285946643924</v>
      </c>
      <c r="H281" s="94">
        <v>13.34243740191898</v>
      </c>
    </row>
    <row r="282" spans="1:8" ht="15">
      <c r="A282" s="35"/>
      <c r="B282" s="32"/>
      <c r="C282" s="38" t="s">
        <v>186</v>
      </c>
      <c r="D282" s="74">
        <f t="shared" si="39"/>
        <v>12.601595226623482</v>
      </c>
      <c r="E282" s="71">
        <f t="shared" si="40"/>
        <v>0.5439999999999999</v>
      </c>
      <c r="F282" s="67">
        <f t="shared" si="41"/>
        <v>6.855267803283174</v>
      </c>
      <c r="H282" s="94">
        <v>12.601595226623482</v>
      </c>
    </row>
    <row r="283" spans="1:8" ht="15">
      <c r="A283" s="35"/>
      <c r="B283" s="32"/>
      <c r="C283" s="38" t="s">
        <v>187</v>
      </c>
      <c r="D283" s="74">
        <f t="shared" si="39"/>
        <v>12.556626330397298</v>
      </c>
      <c r="E283" s="71">
        <f t="shared" si="40"/>
        <v>0.5439999999999999</v>
      </c>
      <c r="F283" s="67">
        <f t="shared" si="41"/>
        <v>6.830804723736129</v>
      </c>
      <c r="H283" s="94">
        <v>12.556626330397298</v>
      </c>
    </row>
    <row r="284" spans="1:8" ht="15">
      <c r="A284" s="35"/>
      <c r="B284" s="32"/>
      <c r="C284" s="38" t="s">
        <v>188</v>
      </c>
      <c r="D284" s="74">
        <f t="shared" si="39"/>
        <v>12.626578100935399</v>
      </c>
      <c r="E284" s="71">
        <f t="shared" si="40"/>
        <v>0.5439999999999999</v>
      </c>
      <c r="F284" s="67">
        <f t="shared" si="41"/>
        <v>6.868858486908856</v>
      </c>
      <c r="H284" s="94">
        <v>12.626578100935399</v>
      </c>
    </row>
    <row r="285" spans="1:8" ht="15">
      <c r="A285" s="35"/>
      <c r="B285" s="32"/>
      <c r="C285" s="38" t="s">
        <v>189</v>
      </c>
      <c r="D285" s="74">
        <f t="shared" si="39"/>
        <v>12.711520681289144</v>
      </c>
      <c r="E285" s="71">
        <f t="shared" si="40"/>
        <v>0.5439999999999999</v>
      </c>
      <c r="F285" s="67">
        <f t="shared" si="41"/>
        <v>6.915067250621294</v>
      </c>
      <c r="H285" s="94">
        <v>12.711520681289144</v>
      </c>
    </row>
    <row r="286" spans="1:8" ht="15">
      <c r="A286" s="35"/>
      <c r="B286" s="32"/>
      <c r="C286" s="38" t="s">
        <v>190</v>
      </c>
      <c r="D286" s="74">
        <f t="shared" si="39"/>
        <v>12.761487476429583</v>
      </c>
      <c r="E286" s="71">
        <f t="shared" si="40"/>
        <v>0.5439999999999999</v>
      </c>
      <c r="F286" s="67">
        <f t="shared" si="41"/>
        <v>6.942249187177692</v>
      </c>
      <c r="H286" s="94">
        <v>12.761487476429583</v>
      </c>
    </row>
    <row r="287" spans="1:8" ht="15">
      <c r="A287" s="35"/>
      <c r="B287" s="32"/>
      <c r="C287" s="38" t="s">
        <v>191</v>
      </c>
      <c r="D287" s="74">
        <f t="shared" si="39"/>
        <v>12.776477595959173</v>
      </c>
      <c r="E287" s="71">
        <f t="shared" si="40"/>
        <v>0.5439999999999999</v>
      </c>
      <c r="F287" s="67">
        <f t="shared" si="41"/>
        <v>6.950403812201789</v>
      </c>
      <c r="H287" s="94">
        <v>12.776477595959173</v>
      </c>
    </row>
    <row r="288" spans="1:8" ht="15">
      <c r="A288" s="35"/>
      <c r="B288" s="32"/>
      <c r="C288" s="38" t="s">
        <v>192</v>
      </c>
      <c r="D288" s="74">
        <f t="shared" si="39"/>
        <v>12.86142229956415</v>
      </c>
      <c r="E288" s="71">
        <f t="shared" si="40"/>
        <v>0.5439999999999999</v>
      </c>
      <c r="F288" s="67">
        <f t="shared" si="41"/>
        <v>6.996613730962897</v>
      </c>
      <c r="H288" s="94">
        <v>12.86142229956415</v>
      </c>
    </row>
    <row r="289" spans="1:8" ht="15">
      <c r="A289" s="35"/>
      <c r="B289" s="32"/>
      <c r="C289" s="38" t="s">
        <v>193</v>
      </c>
      <c r="D289" s="74">
        <f t="shared" si="39"/>
        <v>13.171230124916114</v>
      </c>
      <c r="E289" s="71">
        <f t="shared" si="40"/>
        <v>0.5439999999999999</v>
      </c>
      <c r="F289" s="67">
        <f t="shared" si="41"/>
        <v>7.165149187954365</v>
      </c>
      <c r="H289" s="94">
        <v>13.171230124916114</v>
      </c>
    </row>
    <row r="290" spans="1:8" ht="15">
      <c r="A290" s="35"/>
      <c r="B290" s="32"/>
      <c r="C290" s="38" t="s">
        <v>194</v>
      </c>
      <c r="D290" s="74">
        <f t="shared" si="39"/>
        <v>13.541018560131988</v>
      </c>
      <c r="E290" s="71">
        <f t="shared" si="40"/>
        <v>0.5439999999999999</v>
      </c>
      <c r="F290" s="67">
        <f t="shared" si="41"/>
        <v>7.3663140967118</v>
      </c>
      <c r="H290" s="94">
        <v>13.541018560131988</v>
      </c>
    </row>
    <row r="291" spans="1:8" ht="15">
      <c r="A291" s="35"/>
      <c r="B291" s="32"/>
      <c r="C291" s="38" t="s">
        <v>195</v>
      </c>
      <c r="D291" s="74">
        <f t="shared" si="39"/>
        <v>13.834496177362656</v>
      </c>
      <c r="E291" s="71">
        <f t="shared" si="40"/>
        <v>0.5439999999999999</v>
      </c>
      <c r="F291" s="67">
        <f t="shared" si="41"/>
        <v>7.525965920485284</v>
      </c>
      <c r="H291" s="94">
        <v>13.834496177362656</v>
      </c>
    </row>
    <row r="292" spans="1:6" ht="15">
      <c r="A292" s="35"/>
      <c r="B292" s="32"/>
      <c r="C292" s="38" t="s">
        <v>197</v>
      </c>
      <c r="D292" s="37">
        <f>+F292/E292</f>
        <v>13.030596406293041</v>
      </c>
      <c r="E292" s="71">
        <f>SUM(E280:E291)</f>
        <v>6.527999999999998</v>
      </c>
      <c r="F292" s="67">
        <f>SUM(F280:F291)</f>
        <v>85.06373334028095</v>
      </c>
    </row>
    <row r="293" spans="1:6" ht="15">
      <c r="A293" s="35"/>
      <c r="B293" s="32"/>
      <c r="C293" s="38" t="s">
        <v>152</v>
      </c>
      <c r="D293" s="39">
        <f>D272</f>
        <v>0.03</v>
      </c>
      <c r="E293" s="71"/>
      <c r="F293" s="67"/>
    </row>
    <row r="295" spans="1:6" ht="15">
      <c r="A295" s="114" t="s">
        <v>202</v>
      </c>
      <c r="B295" s="115"/>
      <c r="C295" s="115"/>
      <c r="D295" s="115"/>
      <c r="E295" s="115"/>
      <c r="F295" s="116"/>
    </row>
    <row r="296" spans="1:6" ht="15">
      <c r="A296" s="117">
        <f>+A275+1</f>
        <v>2024</v>
      </c>
      <c r="B296" s="118"/>
      <c r="C296" s="118"/>
      <c r="D296" s="118"/>
      <c r="E296" s="118"/>
      <c r="F296" s="116"/>
    </row>
    <row r="297" spans="1:5" ht="15">
      <c r="A297" s="25"/>
      <c r="B297" s="26"/>
      <c r="C297" s="27"/>
      <c r="D297" s="27"/>
      <c r="E297" s="68"/>
    </row>
    <row r="298" spans="1:6" ht="15">
      <c r="A298" s="28"/>
      <c r="B298" s="29"/>
      <c r="C298" s="30"/>
      <c r="D298" s="34" t="s">
        <v>200</v>
      </c>
      <c r="E298" s="69" t="s">
        <v>196</v>
      </c>
      <c r="F298" s="34" t="s">
        <v>199</v>
      </c>
    </row>
    <row r="299" spans="1:6" ht="15">
      <c r="A299" s="31"/>
      <c r="B299" s="32"/>
      <c r="C299" s="33"/>
      <c r="D299" s="34" t="s">
        <v>201</v>
      </c>
      <c r="E299" s="69" t="s">
        <v>198</v>
      </c>
      <c r="F299" s="34" t="s">
        <v>201</v>
      </c>
    </row>
    <row r="300" spans="1:6" ht="15">
      <c r="A300" s="35"/>
      <c r="B300" s="36"/>
      <c r="C300" s="30"/>
      <c r="D300" s="34"/>
      <c r="E300" s="69"/>
      <c r="F300" s="34"/>
    </row>
    <row r="301" spans="1:8" ht="15">
      <c r="A301" s="35"/>
      <c r="B301" s="32"/>
      <c r="C301" s="38" t="s">
        <v>184</v>
      </c>
      <c r="D301" s="74">
        <f>H301</f>
        <v>13.955503880049356</v>
      </c>
      <c r="E301" s="71">
        <f>+E280</f>
        <v>0.5439999999999999</v>
      </c>
      <c r="F301" s="67">
        <f>+D301*E301</f>
        <v>7.591794110746849</v>
      </c>
      <c r="H301" s="94">
        <v>13.955503880049356</v>
      </c>
    </row>
    <row r="302" spans="1:8" ht="15">
      <c r="A302" s="35"/>
      <c r="B302" s="32"/>
      <c r="C302" s="38" t="s">
        <v>185</v>
      </c>
      <c r="D302" s="74">
        <f aca="true" t="shared" si="42" ref="D302:D312">H302</f>
        <v>13.716024475766176</v>
      </c>
      <c r="E302" s="71">
        <f aca="true" t="shared" si="43" ref="E302:E312">+E281</f>
        <v>0.5439999999999999</v>
      </c>
      <c r="F302" s="67">
        <f aca="true" t="shared" si="44" ref="F302:F312">+D302*E302</f>
        <v>7.461517314816799</v>
      </c>
      <c r="H302" s="94">
        <v>13.716024475766176</v>
      </c>
    </row>
    <row r="303" spans="1:8" ht="15">
      <c r="A303" s="35"/>
      <c r="B303" s="32"/>
      <c r="C303" s="38" t="s">
        <v>186</v>
      </c>
      <c r="D303" s="74">
        <f t="shared" si="42"/>
        <v>12.948470823625353</v>
      </c>
      <c r="E303" s="71">
        <f t="shared" si="43"/>
        <v>0.5439999999999999</v>
      </c>
      <c r="F303" s="67">
        <f t="shared" si="44"/>
        <v>7.0439681280521915</v>
      </c>
      <c r="H303" s="94">
        <v>12.948470823625353</v>
      </c>
    </row>
    <row r="304" spans="1:8" ht="15">
      <c r="A304" s="35"/>
      <c r="B304" s="32"/>
      <c r="C304" s="38" t="s">
        <v>187</v>
      </c>
      <c r="D304" s="74">
        <f t="shared" si="42"/>
        <v>12.903565770426564</v>
      </c>
      <c r="E304" s="71">
        <f t="shared" si="43"/>
        <v>0.5439999999999999</v>
      </c>
      <c r="F304" s="67">
        <f t="shared" si="44"/>
        <v>7.0195397791120495</v>
      </c>
      <c r="H304" s="94">
        <v>12.903565770426564</v>
      </c>
    </row>
    <row r="305" spans="1:8" ht="15">
      <c r="A305" s="35"/>
      <c r="B305" s="32"/>
      <c r="C305" s="38" t="s">
        <v>188</v>
      </c>
      <c r="D305" s="74">
        <f t="shared" si="42"/>
        <v>12.973418550097648</v>
      </c>
      <c r="E305" s="71">
        <f t="shared" si="43"/>
        <v>0.5439999999999999</v>
      </c>
      <c r="F305" s="67">
        <f t="shared" si="44"/>
        <v>7.05753969125312</v>
      </c>
      <c r="H305" s="94">
        <v>12.973418550097648</v>
      </c>
    </row>
    <row r="306" spans="1:8" ht="15">
      <c r="A306" s="35"/>
      <c r="B306" s="32"/>
      <c r="C306" s="38" t="s">
        <v>189</v>
      </c>
      <c r="D306" s="74">
        <f t="shared" si="42"/>
        <v>13.0582433063426</v>
      </c>
      <c r="E306" s="71">
        <f t="shared" si="43"/>
        <v>0.5439999999999999</v>
      </c>
      <c r="F306" s="67">
        <f t="shared" si="44"/>
        <v>7.103684358650374</v>
      </c>
      <c r="H306" s="94">
        <v>13.0582433063426</v>
      </c>
    </row>
    <row r="307" spans="1:8" ht="15">
      <c r="A307" s="35"/>
      <c r="B307" s="32"/>
      <c r="C307" s="38" t="s">
        <v>190</v>
      </c>
      <c r="D307" s="74">
        <f t="shared" si="42"/>
        <v>13.108141980371467</v>
      </c>
      <c r="E307" s="71">
        <f t="shared" si="43"/>
        <v>0.5439999999999999</v>
      </c>
      <c r="F307" s="67">
        <f t="shared" si="44"/>
        <v>7.130829237322077</v>
      </c>
      <c r="H307" s="94">
        <v>13.108141980371467</v>
      </c>
    </row>
    <row r="308" spans="1:8" ht="15">
      <c r="A308" s="35"/>
      <c r="B308" s="32"/>
      <c r="C308" s="38" t="s">
        <v>191</v>
      </c>
      <c r="D308" s="74">
        <f t="shared" si="42"/>
        <v>13.123111831793242</v>
      </c>
      <c r="E308" s="71">
        <f t="shared" si="43"/>
        <v>0.5439999999999999</v>
      </c>
      <c r="F308" s="67">
        <f t="shared" si="44"/>
        <v>7.1389728364955225</v>
      </c>
      <c r="H308" s="94">
        <v>13.123111831793242</v>
      </c>
    </row>
    <row r="309" spans="1:8" ht="15">
      <c r="A309" s="35"/>
      <c r="B309" s="32"/>
      <c r="C309" s="38" t="s">
        <v>192</v>
      </c>
      <c r="D309" s="74">
        <f t="shared" si="42"/>
        <v>13.207943121811173</v>
      </c>
      <c r="E309" s="71">
        <f t="shared" si="43"/>
        <v>0.5439999999999999</v>
      </c>
      <c r="F309" s="67">
        <f t="shared" si="44"/>
        <v>7.185121058265277</v>
      </c>
      <c r="H309" s="94">
        <v>13.207943121811173</v>
      </c>
    </row>
    <row r="310" spans="1:8" ht="15">
      <c r="A310" s="35"/>
      <c r="B310" s="32"/>
      <c r="C310" s="38" t="s">
        <v>193</v>
      </c>
      <c r="D310" s="74">
        <f t="shared" si="42"/>
        <v>13.517357026582399</v>
      </c>
      <c r="E310" s="71">
        <f t="shared" si="43"/>
        <v>0.5439999999999999</v>
      </c>
      <c r="F310" s="67">
        <f t="shared" si="44"/>
        <v>7.353442222460824</v>
      </c>
      <c r="H310" s="94">
        <v>13.517357026582399</v>
      </c>
    </row>
    <row r="311" spans="1:8" ht="15">
      <c r="A311" s="35"/>
      <c r="B311" s="32"/>
      <c r="C311" s="38" t="s">
        <v>194</v>
      </c>
      <c r="D311" s="74">
        <f t="shared" si="42"/>
        <v>13.886712211885492</v>
      </c>
      <c r="E311" s="71">
        <f t="shared" si="43"/>
        <v>0.5439999999999999</v>
      </c>
      <c r="F311" s="67">
        <f t="shared" si="44"/>
        <v>7.5543714432657065</v>
      </c>
      <c r="H311" s="94">
        <v>13.886712211885492</v>
      </c>
    </row>
    <row r="312" spans="1:8" ht="15">
      <c r="A312" s="35"/>
      <c r="B312" s="32"/>
      <c r="C312" s="38" t="s">
        <v>195</v>
      </c>
      <c r="D312" s="74">
        <f t="shared" si="42"/>
        <v>14.21407907413029</v>
      </c>
      <c r="E312" s="71">
        <f t="shared" si="43"/>
        <v>0.5439999999999999</v>
      </c>
      <c r="F312" s="67">
        <f t="shared" si="44"/>
        <v>7.732459016326876</v>
      </c>
      <c r="H312" s="94">
        <v>14.21407907413029</v>
      </c>
    </row>
    <row r="313" spans="1:6" ht="15">
      <c r="A313" s="35"/>
      <c r="B313" s="32"/>
      <c r="C313" s="38" t="s">
        <v>197</v>
      </c>
      <c r="D313" s="37">
        <f>+F313/E313</f>
        <v>13.384381004406817</v>
      </c>
      <c r="E313" s="71">
        <f>SUM(E301:E312)</f>
        <v>6.527999999999998</v>
      </c>
      <c r="F313" s="67">
        <f>SUM(F301:F312)</f>
        <v>87.37323919676767</v>
      </c>
    </row>
    <row r="314" spans="1:6" ht="15">
      <c r="A314" s="35"/>
      <c r="B314" s="32"/>
      <c r="C314" s="38" t="s">
        <v>152</v>
      </c>
      <c r="D314" s="39">
        <f>D293</f>
        <v>0.03</v>
      </c>
      <c r="E314" s="71"/>
      <c r="F314" s="67"/>
    </row>
    <row r="316" spans="1:6" ht="15">
      <c r="A316" s="114" t="s">
        <v>202</v>
      </c>
      <c r="B316" s="115"/>
      <c r="C316" s="115"/>
      <c r="D316" s="115"/>
      <c r="E316" s="115"/>
      <c r="F316" s="116"/>
    </row>
    <row r="317" spans="1:6" ht="15">
      <c r="A317" s="117">
        <f>+A296+1</f>
        <v>2025</v>
      </c>
      <c r="B317" s="118"/>
      <c r="C317" s="118"/>
      <c r="D317" s="118"/>
      <c r="E317" s="118"/>
      <c r="F317" s="116"/>
    </row>
    <row r="318" spans="1:4" ht="15">
      <c r="A318" s="25"/>
      <c r="B318" s="26"/>
      <c r="C318" s="27"/>
      <c r="D318" s="27"/>
    </row>
    <row r="319" spans="1:6" ht="15">
      <c r="A319" s="28"/>
      <c r="B319" s="29"/>
      <c r="C319" s="30"/>
      <c r="D319" s="34" t="s">
        <v>200</v>
      </c>
      <c r="E319" s="69" t="s">
        <v>196</v>
      </c>
      <c r="F319" s="34" t="s">
        <v>199</v>
      </c>
    </row>
    <row r="320" spans="1:6" ht="15">
      <c r="A320" s="31"/>
      <c r="B320" s="32"/>
      <c r="C320" s="33"/>
      <c r="D320" s="34" t="s">
        <v>201</v>
      </c>
      <c r="E320" s="69" t="s">
        <v>198</v>
      </c>
      <c r="F320" s="34" t="s">
        <v>201</v>
      </c>
    </row>
    <row r="321" spans="1:6" ht="15">
      <c r="A321" s="35"/>
      <c r="B321" s="36"/>
      <c r="C321" s="30"/>
      <c r="D321" s="34"/>
      <c r="E321" s="69"/>
      <c r="F321" s="34"/>
    </row>
    <row r="322" spans="1:6" ht="15">
      <c r="A322" s="35"/>
      <c r="B322" s="32"/>
      <c r="C322" s="38" t="s">
        <v>184</v>
      </c>
      <c r="D322" s="74">
        <f>H322</f>
        <v>0</v>
      </c>
      <c r="E322" s="71">
        <f>+E301</f>
        <v>0.5439999999999999</v>
      </c>
      <c r="F322" s="67">
        <f>+D322*E322</f>
        <v>0</v>
      </c>
    </row>
    <row r="323" spans="1:6" ht="15">
      <c r="A323" s="35"/>
      <c r="B323" s="32"/>
      <c r="C323" s="38" t="s">
        <v>185</v>
      </c>
      <c r="D323" s="74">
        <f aca="true" t="shared" si="45" ref="D323:D333">H323</f>
        <v>0</v>
      </c>
      <c r="E323" s="71">
        <f aca="true" t="shared" si="46" ref="E323:E333">+E302</f>
        <v>0.5439999999999999</v>
      </c>
      <c r="F323" s="67">
        <f aca="true" t="shared" si="47" ref="F323:F333">+D323*E323</f>
        <v>0</v>
      </c>
    </row>
    <row r="324" spans="1:6" ht="15">
      <c r="A324" s="35"/>
      <c r="B324" s="32"/>
      <c r="C324" s="38" t="s">
        <v>186</v>
      </c>
      <c r="D324" s="74">
        <f t="shared" si="45"/>
        <v>0</v>
      </c>
      <c r="E324" s="71">
        <f t="shared" si="46"/>
        <v>0.5439999999999999</v>
      </c>
      <c r="F324" s="67">
        <f t="shared" si="47"/>
        <v>0</v>
      </c>
    </row>
    <row r="325" spans="1:6" ht="15">
      <c r="A325" s="35"/>
      <c r="B325" s="32"/>
      <c r="C325" s="38" t="s">
        <v>187</v>
      </c>
      <c r="D325" s="74">
        <f t="shared" si="45"/>
        <v>0</v>
      </c>
      <c r="E325" s="71">
        <f t="shared" si="46"/>
        <v>0.5439999999999999</v>
      </c>
      <c r="F325" s="67">
        <f t="shared" si="47"/>
        <v>0</v>
      </c>
    </row>
    <row r="326" spans="1:6" ht="15">
      <c r="A326" s="35"/>
      <c r="B326" s="32"/>
      <c r="C326" s="38" t="s">
        <v>188</v>
      </c>
      <c r="D326" s="74">
        <f t="shared" si="45"/>
        <v>0</v>
      </c>
      <c r="E326" s="71">
        <f t="shared" si="46"/>
        <v>0.5439999999999999</v>
      </c>
      <c r="F326" s="67">
        <f t="shared" si="47"/>
        <v>0</v>
      </c>
    </row>
    <row r="327" spans="1:6" ht="15">
      <c r="A327" s="35"/>
      <c r="B327" s="32"/>
      <c r="C327" s="38" t="s">
        <v>189</v>
      </c>
      <c r="D327" s="74">
        <f t="shared" si="45"/>
        <v>0</v>
      </c>
      <c r="E327" s="71">
        <f t="shared" si="46"/>
        <v>0.5439999999999999</v>
      </c>
      <c r="F327" s="67">
        <f t="shared" si="47"/>
        <v>0</v>
      </c>
    </row>
    <row r="328" spans="1:6" ht="15">
      <c r="A328" s="35"/>
      <c r="B328" s="32"/>
      <c r="C328" s="38" t="s">
        <v>190</v>
      </c>
      <c r="D328" s="74">
        <f t="shared" si="45"/>
        <v>0</v>
      </c>
      <c r="E328" s="71">
        <f t="shared" si="46"/>
        <v>0.5439999999999999</v>
      </c>
      <c r="F328" s="67">
        <f t="shared" si="47"/>
        <v>0</v>
      </c>
    </row>
    <row r="329" spans="1:6" ht="15">
      <c r="A329" s="35"/>
      <c r="B329" s="32"/>
      <c r="C329" s="38" t="s">
        <v>191</v>
      </c>
      <c r="D329" s="74">
        <f t="shared" si="45"/>
        <v>0</v>
      </c>
      <c r="E329" s="71">
        <f t="shared" si="46"/>
        <v>0.5439999999999999</v>
      </c>
      <c r="F329" s="67">
        <f t="shared" si="47"/>
        <v>0</v>
      </c>
    </row>
    <row r="330" spans="1:6" ht="15">
      <c r="A330" s="35"/>
      <c r="B330" s="32"/>
      <c r="C330" s="38" t="s">
        <v>192</v>
      </c>
      <c r="D330" s="74">
        <f t="shared" si="45"/>
        <v>0</v>
      </c>
      <c r="E330" s="71">
        <f t="shared" si="46"/>
        <v>0.5439999999999999</v>
      </c>
      <c r="F330" s="67">
        <f t="shared" si="47"/>
        <v>0</v>
      </c>
    </row>
    <row r="331" spans="1:6" ht="15">
      <c r="A331" s="35"/>
      <c r="B331" s="32"/>
      <c r="C331" s="38" t="s">
        <v>193</v>
      </c>
      <c r="D331" s="74">
        <f t="shared" si="45"/>
        <v>0</v>
      </c>
      <c r="E331" s="71">
        <f t="shared" si="46"/>
        <v>0.5439999999999999</v>
      </c>
      <c r="F331" s="67">
        <f t="shared" si="47"/>
        <v>0</v>
      </c>
    </row>
    <row r="332" spans="1:6" ht="15">
      <c r="A332" s="35"/>
      <c r="B332" s="32"/>
      <c r="C332" s="38" t="s">
        <v>194</v>
      </c>
      <c r="D332" s="74">
        <f t="shared" si="45"/>
        <v>0</v>
      </c>
      <c r="E332" s="71">
        <f t="shared" si="46"/>
        <v>0.5439999999999999</v>
      </c>
      <c r="F332" s="67">
        <f t="shared" si="47"/>
        <v>0</v>
      </c>
    </row>
    <row r="333" spans="1:6" ht="15">
      <c r="A333" s="35"/>
      <c r="B333" s="32"/>
      <c r="C333" s="38" t="s">
        <v>195</v>
      </c>
      <c r="D333" s="74">
        <f t="shared" si="45"/>
        <v>0</v>
      </c>
      <c r="E333" s="71">
        <f t="shared" si="46"/>
        <v>0.5439999999999999</v>
      </c>
      <c r="F333" s="67">
        <f t="shared" si="47"/>
        <v>0</v>
      </c>
    </row>
    <row r="334" spans="1:6" ht="15">
      <c r="A334" s="35"/>
      <c r="B334" s="32"/>
      <c r="C334" s="38" t="s">
        <v>197</v>
      </c>
      <c r="D334" s="37">
        <f>+F334/E334</f>
        <v>0</v>
      </c>
      <c r="E334" s="71">
        <f>SUM(E322:E333)</f>
        <v>6.527999999999998</v>
      </c>
      <c r="F334" s="67">
        <f>SUM(F322:F333)</f>
        <v>0</v>
      </c>
    </row>
    <row r="335" spans="1:6" ht="15">
      <c r="A335" s="35"/>
      <c r="B335" s="32"/>
      <c r="C335" s="38" t="s">
        <v>152</v>
      </c>
      <c r="D335" s="39">
        <f>D314</f>
        <v>0.03</v>
      </c>
      <c r="E335" s="71"/>
      <c r="F335" s="67"/>
    </row>
    <row r="337" spans="1:6" ht="15">
      <c r="A337" s="114" t="s">
        <v>202</v>
      </c>
      <c r="B337" s="115"/>
      <c r="C337" s="115"/>
      <c r="D337" s="115"/>
      <c r="E337" s="115"/>
      <c r="F337" s="116"/>
    </row>
    <row r="338" spans="1:6" ht="15">
      <c r="A338" s="117">
        <f>+A317+1</f>
        <v>2026</v>
      </c>
      <c r="B338" s="118"/>
      <c r="C338" s="118"/>
      <c r="D338" s="118"/>
      <c r="E338" s="118"/>
      <c r="F338" s="116"/>
    </row>
    <row r="339" spans="1:4" ht="15">
      <c r="A339" s="25"/>
      <c r="B339" s="26"/>
      <c r="C339" s="27"/>
      <c r="D339" s="27"/>
    </row>
    <row r="340" spans="1:6" ht="15">
      <c r="A340" s="28"/>
      <c r="B340" s="29"/>
      <c r="C340" s="30"/>
      <c r="D340" s="34" t="s">
        <v>200</v>
      </c>
      <c r="E340" s="69" t="s">
        <v>196</v>
      </c>
      <c r="F340" s="34" t="s">
        <v>199</v>
      </c>
    </row>
    <row r="341" spans="1:6" ht="15">
      <c r="A341" s="31"/>
      <c r="B341" s="32"/>
      <c r="C341" s="33"/>
      <c r="D341" s="34" t="s">
        <v>201</v>
      </c>
      <c r="E341" s="69" t="s">
        <v>198</v>
      </c>
      <c r="F341" s="34" t="s">
        <v>201</v>
      </c>
    </row>
    <row r="342" spans="1:6" ht="15">
      <c r="A342" s="35"/>
      <c r="B342" s="36"/>
      <c r="C342" s="30"/>
      <c r="D342" s="34"/>
      <c r="E342" s="69"/>
      <c r="F342" s="34"/>
    </row>
    <row r="343" spans="1:6" ht="15">
      <c r="A343" s="35"/>
      <c r="B343" s="32"/>
      <c r="C343" s="38" t="s">
        <v>184</v>
      </c>
      <c r="D343" s="74">
        <f>H343</f>
        <v>0</v>
      </c>
      <c r="E343" s="71">
        <f>+E322</f>
        <v>0.5439999999999999</v>
      </c>
      <c r="F343" s="67">
        <f>+D343*E343</f>
        <v>0</v>
      </c>
    </row>
    <row r="344" spans="1:6" ht="15">
      <c r="A344" s="35"/>
      <c r="B344" s="32"/>
      <c r="C344" s="38" t="s">
        <v>185</v>
      </c>
      <c r="D344" s="74">
        <f aca="true" t="shared" si="48" ref="D344:D354">H344</f>
        <v>0</v>
      </c>
      <c r="E344" s="71">
        <f aca="true" t="shared" si="49" ref="E344:E354">+E323</f>
        <v>0.5439999999999999</v>
      </c>
      <c r="F344" s="67">
        <f aca="true" t="shared" si="50" ref="F344:F354">+D344*E344</f>
        <v>0</v>
      </c>
    </row>
    <row r="345" spans="1:6" ht="15">
      <c r="A345" s="35"/>
      <c r="B345" s="32"/>
      <c r="C345" s="38" t="s">
        <v>186</v>
      </c>
      <c r="D345" s="74">
        <f t="shared" si="48"/>
        <v>0</v>
      </c>
      <c r="E345" s="71">
        <f t="shared" si="49"/>
        <v>0.5439999999999999</v>
      </c>
      <c r="F345" s="67">
        <f t="shared" si="50"/>
        <v>0</v>
      </c>
    </row>
    <row r="346" spans="1:6" ht="15">
      <c r="A346" s="35"/>
      <c r="B346" s="32"/>
      <c r="C346" s="38" t="s">
        <v>187</v>
      </c>
      <c r="D346" s="74">
        <f t="shared" si="48"/>
        <v>0</v>
      </c>
      <c r="E346" s="71">
        <f t="shared" si="49"/>
        <v>0.5439999999999999</v>
      </c>
      <c r="F346" s="67">
        <f t="shared" si="50"/>
        <v>0</v>
      </c>
    </row>
    <row r="347" spans="1:6" ht="15">
      <c r="A347" s="35"/>
      <c r="B347" s="32"/>
      <c r="C347" s="38" t="s">
        <v>188</v>
      </c>
      <c r="D347" s="74">
        <f t="shared" si="48"/>
        <v>0</v>
      </c>
      <c r="E347" s="71">
        <f t="shared" si="49"/>
        <v>0.5439999999999999</v>
      </c>
      <c r="F347" s="67">
        <f t="shared" si="50"/>
        <v>0</v>
      </c>
    </row>
    <row r="348" spans="1:6" ht="15">
      <c r="A348" s="35"/>
      <c r="B348" s="32"/>
      <c r="C348" s="38" t="s">
        <v>189</v>
      </c>
      <c r="D348" s="74">
        <f t="shared" si="48"/>
        <v>0</v>
      </c>
      <c r="E348" s="71">
        <f t="shared" si="49"/>
        <v>0.5439999999999999</v>
      </c>
      <c r="F348" s="67">
        <f t="shared" si="50"/>
        <v>0</v>
      </c>
    </row>
    <row r="349" spans="1:6" ht="15">
      <c r="A349" s="35"/>
      <c r="B349" s="32"/>
      <c r="C349" s="38" t="s">
        <v>190</v>
      </c>
      <c r="D349" s="74">
        <f t="shared" si="48"/>
        <v>0</v>
      </c>
      <c r="E349" s="71">
        <f t="shared" si="49"/>
        <v>0.5439999999999999</v>
      </c>
      <c r="F349" s="67">
        <f t="shared" si="50"/>
        <v>0</v>
      </c>
    </row>
    <row r="350" spans="1:6" ht="15">
      <c r="A350" s="35"/>
      <c r="B350" s="32"/>
      <c r="C350" s="38" t="s">
        <v>191</v>
      </c>
      <c r="D350" s="74">
        <f t="shared" si="48"/>
        <v>0</v>
      </c>
      <c r="E350" s="71">
        <f t="shared" si="49"/>
        <v>0.5439999999999999</v>
      </c>
      <c r="F350" s="67">
        <f t="shared" si="50"/>
        <v>0</v>
      </c>
    </row>
    <row r="351" spans="1:6" ht="15">
      <c r="A351" s="35"/>
      <c r="B351" s="32"/>
      <c r="C351" s="38" t="s">
        <v>192</v>
      </c>
      <c r="D351" s="74">
        <f t="shared" si="48"/>
        <v>0</v>
      </c>
      <c r="E351" s="71">
        <f t="shared" si="49"/>
        <v>0.5439999999999999</v>
      </c>
      <c r="F351" s="67">
        <f t="shared" si="50"/>
        <v>0</v>
      </c>
    </row>
    <row r="352" spans="1:6" ht="15">
      <c r="A352" s="35"/>
      <c r="B352" s="32"/>
      <c r="C352" s="38" t="s">
        <v>193</v>
      </c>
      <c r="D352" s="74">
        <f t="shared" si="48"/>
        <v>0</v>
      </c>
      <c r="E352" s="71">
        <f t="shared" si="49"/>
        <v>0.5439999999999999</v>
      </c>
      <c r="F352" s="67">
        <f t="shared" si="50"/>
        <v>0</v>
      </c>
    </row>
    <row r="353" spans="1:6" ht="15">
      <c r="A353" s="35"/>
      <c r="B353" s="32"/>
      <c r="C353" s="38" t="s">
        <v>194</v>
      </c>
      <c r="D353" s="74">
        <f t="shared" si="48"/>
        <v>0</v>
      </c>
      <c r="E353" s="71">
        <f t="shared" si="49"/>
        <v>0.5439999999999999</v>
      </c>
      <c r="F353" s="67">
        <f t="shared" si="50"/>
        <v>0</v>
      </c>
    </row>
    <row r="354" spans="1:6" ht="15">
      <c r="A354" s="35"/>
      <c r="B354" s="32"/>
      <c r="C354" s="38" t="s">
        <v>195</v>
      </c>
      <c r="D354" s="74">
        <f t="shared" si="48"/>
        <v>0</v>
      </c>
      <c r="E354" s="71">
        <f t="shared" si="49"/>
        <v>0.5439999999999999</v>
      </c>
      <c r="F354" s="67">
        <f t="shared" si="50"/>
        <v>0</v>
      </c>
    </row>
    <row r="355" spans="1:6" ht="15">
      <c r="A355" s="35"/>
      <c r="B355" s="32"/>
      <c r="C355" s="38" t="s">
        <v>197</v>
      </c>
      <c r="D355" s="37">
        <f>+F355/E355</f>
        <v>0</v>
      </c>
      <c r="E355" s="71">
        <f>SUM(E343:E354)</f>
        <v>6.527999999999998</v>
      </c>
      <c r="F355" s="67">
        <f>SUM(F343:F354)</f>
        <v>0</v>
      </c>
    </row>
    <row r="356" spans="1:6" ht="15">
      <c r="A356" s="35"/>
      <c r="B356" s="32"/>
      <c r="C356" s="38" t="s">
        <v>152</v>
      </c>
      <c r="D356" s="39">
        <f>D335</f>
        <v>0.03</v>
      </c>
      <c r="E356" s="71"/>
      <c r="F356" s="67"/>
    </row>
    <row r="358" spans="1:6" ht="15">
      <c r="A358" s="114" t="s">
        <v>202</v>
      </c>
      <c r="B358" s="115"/>
      <c r="C358" s="115"/>
      <c r="D358" s="115"/>
      <c r="E358" s="115"/>
      <c r="F358" s="116"/>
    </row>
    <row r="359" spans="1:6" ht="15">
      <c r="A359" s="117">
        <f>+A338+1</f>
        <v>2027</v>
      </c>
      <c r="B359" s="118"/>
      <c r="C359" s="118"/>
      <c r="D359" s="118"/>
      <c r="E359" s="118"/>
      <c r="F359" s="116"/>
    </row>
    <row r="360" spans="1:4" ht="15">
      <c r="A360" s="25"/>
      <c r="B360" s="26"/>
      <c r="C360" s="27"/>
      <c r="D360" s="27"/>
    </row>
    <row r="361" spans="1:6" ht="15">
      <c r="A361" s="28"/>
      <c r="B361" s="29"/>
      <c r="C361" s="30"/>
      <c r="D361" s="34" t="s">
        <v>200</v>
      </c>
      <c r="E361" s="69" t="s">
        <v>196</v>
      </c>
      <c r="F361" s="34" t="s">
        <v>199</v>
      </c>
    </row>
    <row r="362" spans="1:6" ht="15">
      <c r="A362" s="31"/>
      <c r="B362" s="32"/>
      <c r="C362" s="33"/>
      <c r="D362" s="34" t="s">
        <v>201</v>
      </c>
      <c r="E362" s="69" t="s">
        <v>198</v>
      </c>
      <c r="F362" s="34" t="s">
        <v>201</v>
      </c>
    </row>
    <row r="363" spans="1:6" ht="15">
      <c r="A363" s="35"/>
      <c r="B363" s="36"/>
      <c r="C363" s="30"/>
      <c r="D363" s="34"/>
      <c r="E363" s="69"/>
      <c r="F363" s="34"/>
    </row>
    <row r="364" spans="1:6" ht="15">
      <c r="A364" s="35"/>
      <c r="B364" s="32"/>
      <c r="C364" s="38" t="s">
        <v>184</v>
      </c>
      <c r="D364" s="74">
        <f>H364</f>
        <v>0</v>
      </c>
      <c r="E364" s="71">
        <f>+E343</f>
        <v>0.5439999999999999</v>
      </c>
      <c r="F364" s="67">
        <f>+D364*E364</f>
        <v>0</v>
      </c>
    </row>
    <row r="365" spans="1:6" ht="15">
      <c r="A365" s="35"/>
      <c r="B365" s="32"/>
      <c r="C365" s="38" t="s">
        <v>185</v>
      </c>
      <c r="D365" s="74">
        <f aca="true" t="shared" si="51" ref="D365:D375">H365</f>
        <v>0</v>
      </c>
      <c r="E365" s="71">
        <f aca="true" t="shared" si="52" ref="E365:E375">+E344</f>
        <v>0.5439999999999999</v>
      </c>
      <c r="F365" s="67">
        <f aca="true" t="shared" si="53" ref="F365:F375">+D365*E365</f>
        <v>0</v>
      </c>
    </row>
    <row r="366" spans="1:6" ht="15">
      <c r="A366" s="35"/>
      <c r="B366" s="32"/>
      <c r="C366" s="38" t="s">
        <v>186</v>
      </c>
      <c r="D366" s="74">
        <f t="shared" si="51"/>
        <v>0</v>
      </c>
      <c r="E366" s="71">
        <f t="shared" si="52"/>
        <v>0.5439999999999999</v>
      </c>
      <c r="F366" s="67">
        <f t="shared" si="53"/>
        <v>0</v>
      </c>
    </row>
    <row r="367" spans="1:6" ht="15">
      <c r="A367" s="35"/>
      <c r="B367" s="32"/>
      <c r="C367" s="38" t="s">
        <v>187</v>
      </c>
      <c r="D367" s="74">
        <f t="shared" si="51"/>
        <v>0</v>
      </c>
      <c r="E367" s="71">
        <f t="shared" si="52"/>
        <v>0.5439999999999999</v>
      </c>
      <c r="F367" s="67">
        <f t="shared" si="53"/>
        <v>0</v>
      </c>
    </row>
    <row r="368" spans="1:6" ht="15">
      <c r="A368" s="35"/>
      <c r="B368" s="32"/>
      <c r="C368" s="38" t="s">
        <v>188</v>
      </c>
      <c r="D368" s="74">
        <f t="shared" si="51"/>
        <v>0</v>
      </c>
      <c r="E368" s="71">
        <f t="shared" si="52"/>
        <v>0.5439999999999999</v>
      </c>
      <c r="F368" s="67">
        <f t="shared" si="53"/>
        <v>0</v>
      </c>
    </row>
    <row r="369" spans="1:6" ht="15">
      <c r="A369" s="35"/>
      <c r="B369" s="32"/>
      <c r="C369" s="38" t="s">
        <v>189</v>
      </c>
      <c r="D369" s="74">
        <f t="shared" si="51"/>
        <v>0</v>
      </c>
      <c r="E369" s="71">
        <f t="shared" si="52"/>
        <v>0.5439999999999999</v>
      </c>
      <c r="F369" s="67">
        <f t="shared" si="53"/>
        <v>0</v>
      </c>
    </row>
    <row r="370" spans="1:6" ht="15">
      <c r="A370" s="35"/>
      <c r="B370" s="32"/>
      <c r="C370" s="38" t="s">
        <v>190</v>
      </c>
      <c r="D370" s="74">
        <f t="shared" si="51"/>
        <v>0</v>
      </c>
      <c r="E370" s="71">
        <f t="shared" si="52"/>
        <v>0.5439999999999999</v>
      </c>
      <c r="F370" s="67">
        <f t="shared" si="53"/>
        <v>0</v>
      </c>
    </row>
    <row r="371" spans="1:6" ht="15">
      <c r="A371" s="35"/>
      <c r="B371" s="32"/>
      <c r="C371" s="38" t="s">
        <v>191</v>
      </c>
      <c r="D371" s="74">
        <f t="shared" si="51"/>
        <v>0</v>
      </c>
      <c r="E371" s="71">
        <f t="shared" si="52"/>
        <v>0.5439999999999999</v>
      </c>
      <c r="F371" s="67">
        <f t="shared" si="53"/>
        <v>0</v>
      </c>
    </row>
    <row r="372" spans="1:6" ht="15">
      <c r="A372" s="35"/>
      <c r="B372" s="32"/>
      <c r="C372" s="38" t="s">
        <v>192</v>
      </c>
      <c r="D372" s="74">
        <f t="shared" si="51"/>
        <v>0</v>
      </c>
      <c r="E372" s="71">
        <f t="shared" si="52"/>
        <v>0.5439999999999999</v>
      </c>
      <c r="F372" s="67">
        <f t="shared" si="53"/>
        <v>0</v>
      </c>
    </row>
    <row r="373" spans="1:6" ht="15">
      <c r="A373" s="35"/>
      <c r="B373" s="32"/>
      <c r="C373" s="38" t="s">
        <v>193</v>
      </c>
      <c r="D373" s="74">
        <f t="shared" si="51"/>
        <v>0</v>
      </c>
      <c r="E373" s="71">
        <f t="shared" si="52"/>
        <v>0.5439999999999999</v>
      </c>
      <c r="F373" s="67">
        <f t="shared" si="53"/>
        <v>0</v>
      </c>
    </row>
    <row r="374" spans="1:6" ht="15">
      <c r="A374" s="35"/>
      <c r="B374" s="32"/>
      <c r="C374" s="38" t="s">
        <v>194</v>
      </c>
      <c r="D374" s="74">
        <f t="shared" si="51"/>
        <v>0</v>
      </c>
      <c r="E374" s="71">
        <f t="shared" si="52"/>
        <v>0.5439999999999999</v>
      </c>
      <c r="F374" s="67">
        <f t="shared" si="53"/>
        <v>0</v>
      </c>
    </row>
    <row r="375" spans="1:6" ht="15">
      <c r="A375" s="35"/>
      <c r="B375" s="32"/>
      <c r="C375" s="38" t="s">
        <v>195</v>
      </c>
      <c r="D375" s="74">
        <f t="shared" si="51"/>
        <v>0</v>
      </c>
      <c r="E375" s="71">
        <f t="shared" si="52"/>
        <v>0.5439999999999999</v>
      </c>
      <c r="F375" s="67">
        <f t="shared" si="53"/>
        <v>0</v>
      </c>
    </row>
    <row r="376" spans="1:6" ht="15">
      <c r="A376" s="35"/>
      <c r="B376" s="32"/>
      <c r="C376" s="38" t="s">
        <v>197</v>
      </c>
      <c r="D376" s="37">
        <f>+F376/E376</f>
        <v>0</v>
      </c>
      <c r="E376" s="71">
        <f>SUM(E364:E375)</f>
        <v>6.527999999999998</v>
      </c>
      <c r="F376" s="67">
        <f>SUM(F364:F375)</f>
        <v>0</v>
      </c>
    </row>
    <row r="377" spans="1:6" ht="15">
      <c r="A377" s="35"/>
      <c r="B377" s="32"/>
      <c r="C377" s="38" t="s">
        <v>152</v>
      </c>
      <c r="D377" s="39">
        <f>D356</f>
        <v>0.03</v>
      </c>
      <c r="E377" s="71"/>
      <c r="F377" s="67"/>
    </row>
    <row r="379" spans="1:6" ht="15">
      <c r="A379" s="114" t="s">
        <v>202</v>
      </c>
      <c r="B379" s="115"/>
      <c r="C379" s="115"/>
      <c r="D379" s="115"/>
      <c r="E379" s="115"/>
      <c r="F379" s="116"/>
    </row>
    <row r="380" spans="1:6" ht="15">
      <c r="A380" s="117">
        <f>+A359+1</f>
        <v>2028</v>
      </c>
      <c r="B380" s="118"/>
      <c r="C380" s="118"/>
      <c r="D380" s="118"/>
      <c r="E380" s="118"/>
      <c r="F380" s="116"/>
    </row>
    <row r="381" spans="1:4" ht="15">
      <c r="A381" s="25"/>
      <c r="B381" s="26"/>
      <c r="C381" s="27"/>
      <c r="D381" s="27"/>
    </row>
    <row r="382" spans="1:6" ht="15">
      <c r="A382" s="28"/>
      <c r="B382" s="29"/>
      <c r="C382" s="30"/>
      <c r="D382" s="34" t="s">
        <v>200</v>
      </c>
      <c r="E382" s="69" t="s">
        <v>196</v>
      </c>
      <c r="F382" s="34" t="s">
        <v>199</v>
      </c>
    </row>
    <row r="383" spans="1:6" ht="15">
      <c r="A383" s="31"/>
      <c r="B383" s="32"/>
      <c r="C383" s="33"/>
      <c r="D383" s="34" t="s">
        <v>201</v>
      </c>
      <c r="E383" s="69" t="s">
        <v>198</v>
      </c>
      <c r="F383" s="34" t="s">
        <v>201</v>
      </c>
    </row>
    <row r="384" spans="1:6" ht="15">
      <c r="A384" s="35"/>
      <c r="B384" s="36"/>
      <c r="C384" s="30"/>
      <c r="D384" s="34"/>
      <c r="E384" s="69"/>
      <c r="F384" s="34"/>
    </row>
    <row r="385" spans="1:6" ht="15">
      <c r="A385" s="35"/>
      <c r="B385" s="32"/>
      <c r="C385" s="38" t="s">
        <v>184</v>
      </c>
      <c r="D385" s="74">
        <f>H385</f>
        <v>0</v>
      </c>
      <c r="E385" s="71">
        <f>+E364</f>
        <v>0.5439999999999999</v>
      </c>
      <c r="F385" s="67">
        <f>+D385*E385</f>
        <v>0</v>
      </c>
    </row>
    <row r="386" spans="1:6" ht="15">
      <c r="A386" s="35"/>
      <c r="B386" s="32"/>
      <c r="C386" s="38" t="s">
        <v>185</v>
      </c>
      <c r="D386" s="74">
        <f aca="true" t="shared" si="54" ref="D386:D396">H386</f>
        <v>0</v>
      </c>
      <c r="E386" s="71">
        <f aca="true" t="shared" si="55" ref="E386:E396">+E365</f>
        <v>0.5439999999999999</v>
      </c>
      <c r="F386" s="67">
        <f aca="true" t="shared" si="56" ref="F386:F396">+D386*E386</f>
        <v>0</v>
      </c>
    </row>
    <row r="387" spans="1:6" ht="15">
      <c r="A387" s="35"/>
      <c r="B387" s="32"/>
      <c r="C387" s="38" t="s">
        <v>186</v>
      </c>
      <c r="D387" s="74">
        <f t="shared" si="54"/>
        <v>0</v>
      </c>
      <c r="E387" s="71">
        <f t="shared" si="55"/>
        <v>0.5439999999999999</v>
      </c>
      <c r="F387" s="67">
        <f t="shared" si="56"/>
        <v>0</v>
      </c>
    </row>
    <row r="388" spans="1:6" ht="15">
      <c r="A388" s="35"/>
      <c r="B388" s="32"/>
      <c r="C388" s="38" t="s">
        <v>187</v>
      </c>
      <c r="D388" s="74">
        <f t="shared" si="54"/>
        <v>0</v>
      </c>
      <c r="E388" s="71">
        <f t="shared" si="55"/>
        <v>0.5439999999999999</v>
      </c>
      <c r="F388" s="67">
        <f t="shared" si="56"/>
        <v>0</v>
      </c>
    </row>
    <row r="389" spans="1:6" ht="15">
      <c r="A389" s="35"/>
      <c r="B389" s="32"/>
      <c r="C389" s="38" t="s">
        <v>188</v>
      </c>
      <c r="D389" s="74">
        <f t="shared" si="54"/>
        <v>0</v>
      </c>
      <c r="E389" s="71">
        <f t="shared" si="55"/>
        <v>0.5439999999999999</v>
      </c>
      <c r="F389" s="67">
        <f t="shared" si="56"/>
        <v>0</v>
      </c>
    </row>
    <row r="390" spans="1:6" ht="15">
      <c r="A390" s="35"/>
      <c r="B390" s="32"/>
      <c r="C390" s="38" t="s">
        <v>189</v>
      </c>
      <c r="D390" s="74">
        <f t="shared" si="54"/>
        <v>0</v>
      </c>
      <c r="E390" s="71">
        <f t="shared" si="55"/>
        <v>0.5439999999999999</v>
      </c>
      <c r="F390" s="67">
        <f t="shared" si="56"/>
        <v>0</v>
      </c>
    </row>
    <row r="391" spans="1:6" ht="15">
      <c r="A391" s="35"/>
      <c r="B391" s="32"/>
      <c r="C391" s="38" t="s">
        <v>190</v>
      </c>
      <c r="D391" s="74">
        <f t="shared" si="54"/>
        <v>0</v>
      </c>
      <c r="E391" s="71">
        <f t="shared" si="55"/>
        <v>0.5439999999999999</v>
      </c>
      <c r="F391" s="67">
        <f t="shared" si="56"/>
        <v>0</v>
      </c>
    </row>
    <row r="392" spans="1:6" ht="15">
      <c r="A392" s="35"/>
      <c r="B392" s="32"/>
      <c r="C392" s="38" t="s">
        <v>191</v>
      </c>
      <c r="D392" s="74">
        <f t="shared" si="54"/>
        <v>0</v>
      </c>
      <c r="E392" s="71">
        <f t="shared" si="55"/>
        <v>0.5439999999999999</v>
      </c>
      <c r="F392" s="67">
        <f t="shared" si="56"/>
        <v>0</v>
      </c>
    </row>
    <row r="393" spans="1:6" ht="15">
      <c r="A393" s="35"/>
      <c r="B393" s="32"/>
      <c r="C393" s="38" t="s">
        <v>192</v>
      </c>
      <c r="D393" s="74">
        <f t="shared" si="54"/>
        <v>0</v>
      </c>
      <c r="E393" s="71">
        <f t="shared" si="55"/>
        <v>0.5439999999999999</v>
      </c>
      <c r="F393" s="67">
        <f t="shared" si="56"/>
        <v>0</v>
      </c>
    </row>
    <row r="394" spans="1:6" ht="15">
      <c r="A394" s="35"/>
      <c r="B394" s="32"/>
      <c r="C394" s="38" t="s">
        <v>193</v>
      </c>
      <c r="D394" s="74">
        <f t="shared" si="54"/>
        <v>0</v>
      </c>
      <c r="E394" s="71">
        <f t="shared" si="55"/>
        <v>0.5439999999999999</v>
      </c>
      <c r="F394" s="67">
        <f t="shared" si="56"/>
        <v>0</v>
      </c>
    </row>
    <row r="395" spans="1:6" ht="15">
      <c r="A395" s="35"/>
      <c r="B395" s="32"/>
      <c r="C395" s="38" t="s">
        <v>194</v>
      </c>
      <c r="D395" s="74">
        <f t="shared" si="54"/>
        <v>0</v>
      </c>
      <c r="E395" s="71">
        <f t="shared" si="55"/>
        <v>0.5439999999999999</v>
      </c>
      <c r="F395" s="67">
        <f t="shared" si="56"/>
        <v>0</v>
      </c>
    </row>
    <row r="396" spans="1:6" ht="15">
      <c r="A396" s="35"/>
      <c r="B396" s="32"/>
      <c r="C396" s="38" t="s">
        <v>195</v>
      </c>
      <c r="D396" s="74">
        <f t="shared" si="54"/>
        <v>0</v>
      </c>
      <c r="E396" s="71">
        <f t="shared" si="55"/>
        <v>0.5439999999999999</v>
      </c>
      <c r="F396" s="67">
        <f t="shared" si="56"/>
        <v>0</v>
      </c>
    </row>
    <row r="397" spans="1:6" ht="15">
      <c r="A397" s="35"/>
      <c r="B397" s="32"/>
      <c r="C397" s="38" t="s">
        <v>197</v>
      </c>
      <c r="D397" s="37">
        <f>+F397/E397</f>
        <v>0</v>
      </c>
      <c r="E397" s="71">
        <f>SUM(E385:E396)</f>
        <v>6.527999999999998</v>
      </c>
      <c r="F397" s="67">
        <f>SUM(F385:F396)</f>
        <v>0</v>
      </c>
    </row>
    <row r="398" spans="1:6" ht="15">
      <c r="A398" s="35"/>
      <c r="B398" s="32"/>
      <c r="C398" s="38" t="s">
        <v>152</v>
      </c>
      <c r="D398" s="39">
        <f>D377</f>
        <v>0.03</v>
      </c>
      <c r="E398" s="71"/>
      <c r="F398" s="67"/>
    </row>
    <row r="400" spans="1:6" ht="15">
      <c r="A400" s="114" t="s">
        <v>202</v>
      </c>
      <c r="B400" s="115"/>
      <c r="C400" s="115"/>
      <c r="D400" s="115"/>
      <c r="E400" s="115"/>
      <c r="F400" s="116"/>
    </row>
    <row r="401" spans="1:6" ht="15">
      <c r="A401" s="117">
        <f>+A380+1</f>
        <v>2029</v>
      </c>
      <c r="B401" s="118"/>
      <c r="C401" s="118"/>
      <c r="D401" s="118"/>
      <c r="E401" s="118"/>
      <c r="F401" s="116"/>
    </row>
    <row r="402" spans="1:4" ht="15">
      <c r="A402" s="25"/>
      <c r="B402" s="26"/>
      <c r="C402" s="27"/>
      <c r="D402" s="27"/>
    </row>
    <row r="403" spans="1:6" ht="15">
      <c r="A403" s="28"/>
      <c r="B403" s="29"/>
      <c r="C403" s="30"/>
      <c r="D403" s="34" t="s">
        <v>200</v>
      </c>
      <c r="E403" s="69" t="s">
        <v>196</v>
      </c>
      <c r="F403" s="34" t="s">
        <v>199</v>
      </c>
    </row>
    <row r="404" spans="1:6" ht="15">
      <c r="A404" s="31"/>
      <c r="B404" s="32"/>
      <c r="C404" s="33"/>
      <c r="D404" s="34" t="s">
        <v>201</v>
      </c>
      <c r="E404" s="69" t="s">
        <v>198</v>
      </c>
      <c r="F404" s="34" t="s">
        <v>201</v>
      </c>
    </row>
    <row r="405" spans="1:6" ht="15">
      <c r="A405" s="35"/>
      <c r="B405" s="36"/>
      <c r="C405" s="30"/>
      <c r="D405" s="34"/>
      <c r="E405" s="69"/>
      <c r="F405" s="34"/>
    </row>
    <row r="406" spans="1:6" ht="15">
      <c r="A406" s="35"/>
      <c r="B406" s="32"/>
      <c r="C406" s="38" t="s">
        <v>184</v>
      </c>
      <c r="D406" s="74">
        <f>H406</f>
        <v>0</v>
      </c>
      <c r="E406" s="71">
        <f>+E385</f>
        <v>0.5439999999999999</v>
      </c>
      <c r="F406" s="67">
        <f>+D406*E406</f>
        <v>0</v>
      </c>
    </row>
    <row r="407" spans="1:6" ht="15">
      <c r="A407" s="35"/>
      <c r="B407" s="32"/>
      <c r="C407" s="38" t="s">
        <v>185</v>
      </c>
      <c r="D407" s="74">
        <f aca="true" t="shared" si="57" ref="D407:D417">H407</f>
        <v>0</v>
      </c>
      <c r="E407" s="71">
        <f aca="true" t="shared" si="58" ref="E407:E417">+E386</f>
        <v>0.5439999999999999</v>
      </c>
      <c r="F407" s="67">
        <f aca="true" t="shared" si="59" ref="F407:F417">+D407*E407</f>
        <v>0</v>
      </c>
    </row>
    <row r="408" spans="1:6" ht="15">
      <c r="A408" s="35"/>
      <c r="B408" s="32"/>
      <c r="C408" s="38" t="s">
        <v>186</v>
      </c>
      <c r="D408" s="74">
        <f t="shared" si="57"/>
        <v>0</v>
      </c>
      <c r="E408" s="71">
        <f t="shared" si="58"/>
        <v>0.5439999999999999</v>
      </c>
      <c r="F408" s="67">
        <f t="shared" si="59"/>
        <v>0</v>
      </c>
    </row>
    <row r="409" spans="1:6" ht="15">
      <c r="A409" s="35"/>
      <c r="B409" s="32"/>
      <c r="C409" s="38" t="s">
        <v>187</v>
      </c>
      <c r="D409" s="74">
        <f t="shared" si="57"/>
        <v>0</v>
      </c>
      <c r="E409" s="71">
        <f t="shared" si="58"/>
        <v>0.5439999999999999</v>
      </c>
      <c r="F409" s="67">
        <f t="shared" si="59"/>
        <v>0</v>
      </c>
    </row>
    <row r="410" spans="1:6" ht="15">
      <c r="A410" s="35"/>
      <c r="B410" s="32"/>
      <c r="C410" s="38" t="s">
        <v>188</v>
      </c>
      <c r="D410" s="74">
        <f t="shared" si="57"/>
        <v>0</v>
      </c>
      <c r="E410" s="71">
        <f t="shared" si="58"/>
        <v>0.5439999999999999</v>
      </c>
      <c r="F410" s="67">
        <f t="shared" si="59"/>
        <v>0</v>
      </c>
    </row>
    <row r="411" spans="1:6" ht="15">
      <c r="A411" s="35"/>
      <c r="B411" s="32"/>
      <c r="C411" s="38" t="s">
        <v>189</v>
      </c>
      <c r="D411" s="74">
        <f t="shared" si="57"/>
        <v>0</v>
      </c>
      <c r="E411" s="71">
        <f t="shared" si="58"/>
        <v>0.5439999999999999</v>
      </c>
      <c r="F411" s="67">
        <f t="shared" si="59"/>
        <v>0</v>
      </c>
    </row>
    <row r="412" spans="1:6" ht="15">
      <c r="A412" s="35"/>
      <c r="B412" s="32"/>
      <c r="C412" s="38" t="s">
        <v>190</v>
      </c>
      <c r="D412" s="74">
        <f t="shared" si="57"/>
        <v>0</v>
      </c>
      <c r="E412" s="71">
        <f t="shared" si="58"/>
        <v>0.5439999999999999</v>
      </c>
      <c r="F412" s="67">
        <f t="shared" si="59"/>
        <v>0</v>
      </c>
    </row>
    <row r="413" spans="1:6" ht="15">
      <c r="A413" s="35"/>
      <c r="B413" s="32"/>
      <c r="C413" s="38" t="s">
        <v>191</v>
      </c>
      <c r="D413" s="74">
        <f t="shared" si="57"/>
        <v>0</v>
      </c>
      <c r="E413" s="71">
        <f t="shared" si="58"/>
        <v>0.5439999999999999</v>
      </c>
      <c r="F413" s="67">
        <f t="shared" si="59"/>
        <v>0</v>
      </c>
    </row>
    <row r="414" spans="1:6" ht="15">
      <c r="A414" s="35"/>
      <c r="B414" s="32"/>
      <c r="C414" s="38" t="s">
        <v>192</v>
      </c>
      <c r="D414" s="74">
        <f t="shared" si="57"/>
        <v>0</v>
      </c>
      <c r="E414" s="71">
        <f t="shared" si="58"/>
        <v>0.5439999999999999</v>
      </c>
      <c r="F414" s="67">
        <f t="shared" si="59"/>
        <v>0</v>
      </c>
    </row>
    <row r="415" spans="1:6" ht="15">
      <c r="A415" s="35"/>
      <c r="B415" s="32"/>
      <c r="C415" s="38" t="s">
        <v>193</v>
      </c>
      <c r="D415" s="74">
        <f t="shared" si="57"/>
        <v>0</v>
      </c>
      <c r="E415" s="71">
        <f t="shared" si="58"/>
        <v>0.5439999999999999</v>
      </c>
      <c r="F415" s="67">
        <f t="shared" si="59"/>
        <v>0</v>
      </c>
    </row>
    <row r="416" spans="1:6" ht="15">
      <c r="A416" s="35"/>
      <c r="B416" s="32"/>
      <c r="C416" s="38" t="s">
        <v>194</v>
      </c>
      <c r="D416" s="74">
        <f t="shared" si="57"/>
        <v>0</v>
      </c>
      <c r="E416" s="71">
        <f t="shared" si="58"/>
        <v>0.5439999999999999</v>
      </c>
      <c r="F416" s="67">
        <f t="shared" si="59"/>
        <v>0</v>
      </c>
    </row>
    <row r="417" spans="1:6" ht="15">
      <c r="A417" s="35"/>
      <c r="B417" s="32"/>
      <c r="C417" s="38" t="s">
        <v>195</v>
      </c>
      <c r="D417" s="74">
        <f t="shared" si="57"/>
        <v>0</v>
      </c>
      <c r="E417" s="71">
        <f t="shared" si="58"/>
        <v>0.5439999999999999</v>
      </c>
      <c r="F417" s="67">
        <f t="shared" si="59"/>
        <v>0</v>
      </c>
    </row>
    <row r="418" spans="1:6" ht="15">
      <c r="A418" s="35"/>
      <c r="B418" s="32"/>
      <c r="C418" s="38" t="s">
        <v>197</v>
      </c>
      <c r="D418" s="37">
        <f>+F418/E418</f>
        <v>0</v>
      </c>
      <c r="E418" s="71">
        <f>SUM(E406:E417)</f>
        <v>6.527999999999998</v>
      </c>
      <c r="F418" s="67">
        <f>SUM(F406:F417)</f>
        <v>0</v>
      </c>
    </row>
    <row r="419" spans="1:6" ht="15">
      <c r="A419" s="35"/>
      <c r="B419" s="32"/>
      <c r="C419" s="38" t="s">
        <v>152</v>
      </c>
      <c r="D419" s="39">
        <f>D398</f>
        <v>0.03</v>
      </c>
      <c r="E419" s="71"/>
      <c r="F419" s="67"/>
    </row>
    <row r="421" spans="1:6" ht="15">
      <c r="A421" s="114" t="s">
        <v>202</v>
      </c>
      <c r="B421" s="115"/>
      <c r="C421" s="115"/>
      <c r="D421" s="115"/>
      <c r="E421" s="115"/>
      <c r="F421" s="116"/>
    </row>
    <row r="422" spans="1:6" ht="15">
      <c r="A422" s="117">
        <f>+A401+1</f>
        <v>2030</v>
      </c>
      <c r="B422" s="118"/>
      <c r="C422" s="118"/>
      <c r="D422" s="118"/>
      <c r="E422" s="118"/>
      <c r="F422" s="116"/>
    </row>
    <row r="423" spans="1:4" ht="15">
      <c r="A423" s="25"/>
      <c r="B423" s="26"/>
      <c r="C423" s="27"/>
      <c r="D423" s="27"/>
    </row>
    <row r="424" spans="1:6" ht="15">
      <c r="A424" s="28"/>
      <c r="B424" s="29"/>
      <c r="C424" s="30"/>
      <c r="D424" s="34" t="s">
        <v>200</v>
      </c>
      <c r="E424" s="69" t="s">
        <v>196</v>
      </c>
      <c r="F424" s="34" t="s">
        <v>199</v>
      </c>
    </row>
    <row r="425" spans="1:6" ht="15">
      <c r="A425" s="31"/>
      <c r="B425" s="32"/>
      <c r="C425" s="33"/>
      <c r="D425" s="34" t="s">
        <v>201</v>
      </c>
      <c r="E425" s="69" t="s">
        <v>198</v>
      </c>
      <c r="F425" s="34" t="s">
        <v>201</v>
      </c>
    </row>
    <row r="426" spans="1:6" ht="15">
      <c r="A426" s="35"/>
      <c r="B426" s="36"/>
      <c r="C426" s="30"/>
      <c r="D426" s="34"/>
      <c r="E426" s="69"/>
      <c r="F426" s="34"/>
    </row>
    <row r="427" spans="1:6" ht="15">
      <c r="A427" s="35"/>
      <c r="B427" s="32"/>
      <c r="C427" s="38" t="s">
        <v>184</v>
      </c>
      <c r="D427" s="74">
        <f>H427</f>
        <v>0</v>
      </c>
      <c r="E427" s="71">
        <f>+E406</f>
        <v>0.5439999999999999</v>
      </c>
      <c r="F427" s="67">
        <f>+D427*E427</f>
        <v>0</v>
      </c>
    </row>
    <row r="428" spans="1:6" ht="15">
      <c r="A428" s="35"/>
      <c r="B428" s="32"/>
      <c r="C428" s="38" t="s">
        <v>185</v>
      </c>
      <c r="D428" s="74">
        <f aca="true" t="shared" si="60" ref="D428:D438">H428</f>
        <v>0</v>
      </c>
      <c r="E428" s="71">
        <f aca="true" t="shared" si="61" ref="E428:E438">+E407</f>
        <v>0.5439999999999999</v>
      </c>
      <c r="F428" s="67">
        <f aca="true" t="shared" si="62" ref="F428:F438">+D428*E428</f>
        <v>0</v>
      </c>
    </row>
    <row r="429" spans="1:6" ht="15">
      <c r="A429" s="35"/>
      <c r="B429" s="32"/>
      <c r="C429" s="38" t="s">
        <v>186</v>
      </c>
      <c r="D429" s="74">
        <f t="shared" si="60"/>
        <v>0</v>
      </c>
      <c r="E429" s="71">
        <f t="shared" si="61"/>
        <v>0.5439999999999999</v>
      </c>
      <c r="F429" s="67">
        <f t="shared" si="62"/>
        <v>0</v>
      </c>
    </row>
    <row r="430" spans="1:6" ht="15">
      <c r="A430" s="35"/>
      <c r="B430" s="32"/>
      <c r="C430" s="38" t="s">
        <v>187</v>
      </c>
      <c r="D430" s="74">
        <f t="shared" si="60"/>
        <v>0</v>
      </c>
      <c r="E430" s="71">
        <f t="shared" si="61"/>
        <v>0.5439999999999999</v>
      </c>
      <c r="F430" s="67">
        <f t="shared" si="62"/>
        <v>0</v>
      </c>
    </row>
    <row r="431" spans="1:6" ht="15">
      <c r="A431" s="35"/>
      <c r="B431" s="32"/>
      <c r="C431" s="38" t="s">
        <v>188</v>
      </c>
      <c r="D431" s="74">
        <f t="shared" si="60"/>
        <v>0</v>
      </c>
      <c r="E431" s="71">
        <f t="shared" si="61"/>
        <v>0.5439999999999999</v>
      </c>
      <c r="F431" s="67">
        <f t="shared" si="62"/>
        <v>0</v>
      </c>
    </row>
    <row r="432" spans="1:6" ht="15">
      <c r="A432" s="35"/>
      <c r="B432" s="32"/>
      <c r="C432" s="38" t="s">
        <v>189</v>
      </c>
      <c r="D432" s="74">
        <f t="shared" si="60"/>
        <v>0</v>
      </c>
      <c r="E432" s="71">
        <f t="shared" si="61"/>
        <v>0.5439999999999999</v>
      </c>
      <c r="F432" s="67">
        <f t="shared" si="62"/>
        <v>0</v>
      </c>
    </row>
    <row r="433" spans="1:6" ht="15">
      <c r="A433" s="35"/>
      <c r="B433" s="32"/>
      <c r="C433" s="38" t="s">
        <v>190</v>
      </c>
      <c r="D433" s="74">
        <f t="shared" si="60"/>
        <v>0</v>
      </c>
      <c r="E433" s="71">
        <f t="shared" si="61"/>
        <v>0.5439999999999999</v>
      </c>
      <c r="F433" s="67">
        <f t="shared" si="62"/>
        <v>0</v>
      </c>
    </row>
    <row r="434" spans="1:6" ht="15">
      <c r="A434" s="35"/>
      <c r="B434" s="32"/>
      <c r="C434" s="38" t="s">
        <v>191</v>
      </c>
      <c r="D434" s="74">
        <f t="shared" si="60"/>
        <v>0</v>
      </c>
      <c r="E434" s="71">
        <f t="shared" si="61"/>
        <v>0.5439999999999999</v>
      </c>
      <c r="F434" s="67">
        <f t="shared" si="62"/>
        <v>0</v>
      </c>
    </row>
    <row r="435" spans="1:6" ht="15">
      <c r="A435" s="35"/>
      <c r="B435" s="32"/>
      <c r="C435" s="38" t="s">
        <v>192</v>
      </c>
      <c r="D435" s="74">
        <f t="shared" si="60"/>
        <v>0</v>
      </c>
      <c r="E435" s="71">
        <f t="shared" si="61"/>
        <v>0.5439999999999999</v>
      </c>
      <c r="F435" s="67">
        <f t="shared" si="62"/>
        <v>0</v>
      </c>
    </row>
    <row r="436" spans="1:6" ht="15">
      <c r="A436" s="35"/>
      <c r="B436" s="32"/>
      <c r="C436" s="38" t="s">
        <v>193</v>
      </c>
      <c r="D436" s="74">
        <f t="shared" si="60"/>
        <v>0</v>
      </c>
      <c r="E436" s="71">
        <f t="shared" si="61"/>
        <v>0.5439999999999999</v>
      </c>
      <c r="F436" s="67">
        <f t="shared" si="62"/>
        <v>0</v>
      </c>
    </row>
    <row r="437" spans="1:6" ht="15">
      <c r="A437" s="35"/>
      <c r="B437" s="32"/>
      <c r="C437" s="38" t="s">
        <v>194</v>
      </c>
      <c r="D437" s="74">
        <f t="shared" si="60"/>
        <v>0</v>
      </c>
      <c r="E437" s="71">
        <f t="shared" si="61"/>
        <v>0.5439999999999999</v>
      </c>
      <c r="F437" s="67">
        <f t="shared" si="62"/>
        <v>0</v>
      </c>
    </row>
    <row r="438" spans="1:6" ht="15">
      <c r="A438" s="35"/>
      <c r="B438" s="32"/>
      <c r="C438" s="38" t="s">
        <v>195</v>
      </c>
      <c r="D438" s="74">
        <f t="shared" si="60"/>
        <v>0</v>
      </c>
      <c r="E438" s="71">
        <f t="shared" si="61"/>
        <v>0.5439999999999999</v>
      </c>
      <c r="F438" s="67">
        <f t="shared" si="62"/>
        <v>0</v>
      </c>
    </row>
    <row r="439" spans="1:6" ht="15">
      <c r="A439" s="35"/>
      <c r="B439" s="32"/>
      <c r="C439" s="38" t="s">
        <v>197</v>
      </c>
      <c r="D439" s="37">
        <f>+F439/E439</f>
        <v>0</v>
      </c>
      <c r="E439" s="71">
        <f>SUM(E427:E438)</f>
        <v>6.527999999999998</v>
      </c>
      <c r="F439" s="67">
        <f>SUM(F427:F438)</f>
        <v>0</v>
      </c>
    </row>
    <row r="440" spans="1:6" ht="15">
      <c r="A440" s="35"/>
      <c r="B440" s="32"/>
      <c r="C440" s="38" t="s">
        <v>152</v>
      </c>
      <c r="D440" s="39">
        <f>D419</f>
        <v>0.03</v>
      </c>
      <c r="E440" s="71"/>
      <c r="F440" s="67"/>
    </row>
    <row r="442" spans="1:6" ht="15">
      <c r="A442" s="114" t="s">
        <v>202</v>
      </c>
      <c r="B442" s="115"/>
      <c r="C442" s="115"/>
      <c r="D442" s="115"/>
      <c r="E442" s="115"/>
      <c r="F442" s="116"/>
    </row>
    <row r="443" spans="1:6" ht="15">
      <c r="A443" s="117">
        <f>+A422+1</f>
        <v>2031</v>
      </c>
      <c r="B443" s="118"/>
      <c r="C443" s="118"/>
      <c r="D443" s="118"/>
      <c r="E443" s="118"/>
      <c r="F443" s="116"/>
    </row>
    <row r="444" spans="1:4" ht="15">
      <c r="A444" s="25"/>
      <c r="B444" s="26"/>
      <c r="C444" s="27"/>
      <c r="D444" s="27"/>
    </row>
    <row r="445" spans="1:6" ht="15">
      <c r="A445" s="28"/>
      <c r="B445" s="29"/>
      <c r="C445" s="30"/>
      <c r="D445" s="34" t="s">
        <v>200</v>
      </c>
      <c r="E445" s="69" t="s">
        <v>196</v>
      </c>
      <c r="F445" s="34" t="s">
        <v>199</v>
      </c>
    </row>
    <row r="446" spans="1:6" ht="15">
      <c r="A446" s="31"/>
      <c r="B446" s="32"/>
      <c r="C446" s="33"/>
      <c r="D446" s="34" t="s">
        <v>201</v>
      </c>
      <c r="E446" s="69" t="s">
        <v>198</v>
      </c>
      <c r="F446" s="34" t="s">
        <v>201</v>
      </c>
    </row>
    <row r="447" spans="1:6" ht="15">
      <c r="A447" s="35"/>
      <c r="B447" s="36"/>
      <c r="C447" s="30"/>
      <c r="D447" s="34"/>
      <c r="E447" s="69"/>
      <c r="F447" s="34"/>
    </row>
    <row r="448" spans="1:6" ht="15">
      <c r="A448" s="35"/>
      <c r="B448" s="32"/>
      <c r="C448" s="38" t="s">
        <v>184</v>
      </c>
      <c r="D448" s="74">
        <f>H448</f>
        <v>0</v>
      </c>
      <c r="E448" s="71">
        <f>+E427</f>
        <v>0.5439999999999999</v>
      </c>
      <c r="F448" s="67">
        <f>+D448*E448</f>
        <v>0</v>
      </c>
    </row>
    <row r="449" spans="1:6" ht="15">
      <c r="A449" s="35"/>
      <c r="B449" s="32"/>
      <c r="C449" s="38" t="s">
        <v>185</v>
      </c>
      <c r="D449" s="74">
        <f aca="true" t="shared" si="63" ref="D449:D459">H449</f>
        <v>0</v>
      </c>
      <c r="E449" s="71">
        <f aca="true" t="shared" si="64" ref="E449:E459">+E428</f>
        <v>0.5439999999999999</v>
      </c>
      <c r="F449" s="67">
        <f aca="true" t="shared" si="65" ref="F449:F459">+D449*E449</f>
        <v>0</v>
      </c>
    </row>
    <row r="450" spans="1:6" ht="15">
      <c r="A450" s="35"/>
      <c r="B450" s="32"/>
      <c r="C450" s="38" t="s">
        <v>186</v>
      </c>
      <c r="D450" s="74">
        <f t="shared" si="63"/>
        <v>0</v>
      </c>
      <c r="E450" s="71">
        <f t="shared" si="64"/>
        <v>0.5439999999999999</v>
      </c>
      <c r="F450" s="67">
        <f t="shared" si="65"/>
        <v>0</v>
      </c>
    </row>
    <row r="451" spans="1:6" ht="15">
      <c r="A451" s="35"/>
      <c r="B451" s="32"/>
      <c r="C451" s="38" t="s">
        <v>187</v>
      </c>
      <c r="D451" s="74">
        <f t="shared" si="63"/>
        <v>0</v>
      </c>
      <c r="E451" s="71">
        <f t="shared" si="64"/>
        <v>0.5439999999999999</v>
      </c>
      <c r="F451" s="67">
        <f t="shared" si="65"/>
        <v>0</v>
      </c>
    </row>
    <row r="452" spans="1:6" ht="15">
      <c r="A452" s="35"/>
      <c r="B452" s="32"/>
      <c r="C452" s="38" t="s">
        <v>188</v>
      </c>
      <c r="D452" s="74">
        <f t="shared" si="63"/>
        <v>0</v>
      </c>
      <c r="E452" s="71">
        <f t="shared" si="64"/>
        <v>0.5439999999999999</v>
      </c>
      <c r="F452" s="67">
        <f t="shared" si="65"/>
        <v>0</v>
      </c>
    </row>
    <row r="453" spans="1:6" ht="15">
      <c r="A453" s="35"/>
      <c r="B453" s="32"/>
      <c r="C453" s="38" t="s">
        <v>189</v>
      </c>
      <c r="D453" s="74">
        <f t="shared" si="63"/>
        <v>0</v>
      </c>
      <c r="E453" s="71">
        <f t="shared" si="64"/>
        <v>0.5439999999999999</v>
      </c>
      <c r="F453" s="67">
        <f t="shared" si="65"/>
        <v>0</v>
      </c>
    </row>
    <row r="454" spans="1:6" ht="15">
      <c r="A454" s="35"/>
      <c r="B454" s="32"/>
      <c r="C454" s="38" t="s">
        <v>190</v>
      </c>
      <c r="D454" s="74">
        <f t="shared" si="63"/>
        <v>0</v>
      </c>
      <c r="E454" s="71">
        <f t="shared" si="64"/>
        <v>0.5439999999999999</v>
      </c>
      <c r="F454" s="67">
        <f t="shared" si="65"/>
        <v>0</v>
      </c>
    </row>
    <row r="455" spans="1:6" ht="15">
      <c r="A455" s="35"/>
      <c r="B455" s="32"/>
      <c r="C455" s="38" t="s">
        <v>191</v>
      </c>
      <c r="D455" s="74">
        <f t="shared" si="63"/>
        <v>0</v>
      </c>
      <c r="E455" s="71">
        <f t="shared" si="64"/>
        <v>0.5439999999999999</v>
      </c>
      <c r="F455" s="67">
        <f t="shared" si="65"/>
        <v>0</v>
      </c>
    </row>
    <row r="456" spans="1:6" ht="15">
      <c r="A456" s="35"/>
      <c r="B456" s="32"/>
      <c r="C456" s="38" t="s">
        <v>192</v>
      </c>
      <c r="D456" s="74">
        <f t="shared" si="63"/>
        <v>0</v>
      </c>
      <c r="E456" s="71">
        <f t="shared" si="64"/>
        <v>0.5439999999999999</v>
      </c>
      <c r="F456" s="67">
        <f t="shared" si="65"/>
        <v>0</v>
      </c>
    </row>
    <row r="457" spans="1:6" ht="15">
      <c r="A457" s="35"/>
      <c r="B457" s="32"/>
      <c r="C457" s="38" t="s">
        <v>193</v>
      </c>
      <c r="D457" s="74">
        <f t="shared" si="63"/>
        <v>0</v>
      </c>
      <c r="E457" s="71">
        <f t="shared" si="64"/>
        <v>0.5439999999999999</v>
      </c>
      <c r="F457" s="67">
        <f t="shared" si="65"/>
        <v>0</v>
      </c>
    </row>
    <row r="458" spans="1:6" ht="15">
      <c r="A458" s="35"/>
      <c r="B458" s="32"/>
      <c r="C458" s="38" t="s">
        <v>194</v>
      </c>
      <c r="D458" s="74">
        <f t="shared" si="63"/>
        <v>0</v>
      </c>
      <c r="E458" s="71">
        <f t="shared" si="64"/>
        <v>0.5439999999999999</v>
      </c>
      <c r="F458" s="67">
        <f t="shared" si="65"/>
        <v>0</v>
      </c>
    </row>
    <row r="459" spans="1:6" ht="15">
      <c r="A459" s="35"/>
      <c r="B459" s="32"/>
      <c r="C459" s="38" t="s">
        <v>195</v>
      </c>
      <c r="D459" s="74">
        <f t="shared" si="63"/>
        <v>0</v>
      </c>
      <c r="E459" s="71">
        <f t="shared" si="64"/>
        <v>0.5439999999999999</v>
      </c>
      <c r="F459" s="67">
        <f t="shared" si="65"/>
        <v>0</v>
      </c>
    </row>
    <row r="460" spans="1:6" ht="15">
      <c r="A460" s="35"/>
      <c r="B460" s="32"/>
      <c r="C460" s="38" t="s">
        <v>197</v>
      </c>
      <c r="D460" s="37">
        <f>+F460/E460</f>
        <v>0</v>
      </c>
      <c r="E460" s="71">
        <f>SUM(E448:E459)</f>
        <v>6.527999999999998</v>
      </c>
      <c r="F460" s="67">
        <f>SUM(F448:F459)</f>
        <v>0</v>
      </c>
    </row>
    <row r="461" spans="1:6" ht="15">
      <c r="A461" s="35"/>
      <c r="B461" s="32"/>
      <c r="C461" s="38" t="s">
        <v>152</v>
      </c>
      <c r="D461" s="39">
        <f>D440</f>
        <v>0.03</v>
      </c>
      <c r="E461" s="71"/>
      <c r="F461" s="67"/>
    </row>
    <row r="463" spans="1:6" ht="15">
      <c r="A463" s="114" t="s">
        <v>202</v>
      </c>
      <c r="B463" s="115"/>
      <c r="C463" s="115"/>
      <c r="D463" s="115"/>
      <c r="E463" s="115"/>
      <c r="F463" s="116"/>
    </row>
    <row r="464" spans="1:6" ht="15">
      <c r="A464" s="117">
        <f>+A443+1</f>
        <v>2032</v>
      </c>
      <c r="B464" s="118"/>
      <c r="C464" s="118"/>
      <c r="D464" s="118"/>
      <c r="E464" s="118"/>
      <c r="F464" s="116"/>
    </row>
    <row r="465" spans="1:4" ht="15">
      <c r="A465" s="25"/>
      <c r="B465" s="26"/>
      <c r="C465" s="27"/>
      <c r="D465" s="27"/>
    </row>
    <row r="466" spans="1:6" ht="15">
      <c r="A466" s="28"/>
      <c r="B466" s="29"/>
      <c r="C466" s="30"/>
      <c r="D466" s="34" t="s">
        <v>200</v>
      </c>
      <c r="E466" s="69" t="s">
        <v>196</v>
      </c>
      <c r="F466" s="34" t="s">
        <v>199</v>
      </c>
    </row>
    <row r="467" spans="1:6" ht="15">
      <c r="A467" s="31"/>
      <c r="B467" s="32"/>
      <c r="C467" s="33"/>
      <c r="D467" s="34" t="s">
        <v>201</v>
      </c>
      <c r="E467" s="69" t="s">
        <v>198</v>
      </c>
      <c r="F467" s="34" t="s">
        <v>201</v>
      </c>
    </row>
    <row r="468" spans="1:6" ht="15">
      <c r="A468" s="35"/>
      <c r="B468" s="36"/>
      <c r="C468" s="30"/>
      <c r="D468" s="34"/>
      <c r="E468" s="69"/>
      <c r="F468" s="34"/>
    </row>
    <row r="469" spans="1:6" ht="15">
      <c r="A469" s="35"/>
      <c r="B469" s="32"/>
      <c r="C469" s="38" t="s">
        <v>184</v>
      </c>
      <c r="D469" s="74">
        <f>H469</f>
        <v>0</v>
      </c>
      <c r="E469" s="71">
        <f>+E448</f>
        <v>0.5439999999999999</v>
      </c>
      <c r="F469" s="67">
        <f>+D469*E469</f>
        <v>0</v>
      </c>
    </row>
    <row r="470" spans="1:6" ht="15">
      <c r="A470" s="35"/>
      <c r="B470" s="32"/>
      <c r="C470" s="38" t="s">
        <v>185</v>
      </c>
      <c r="D470" s="74">
        <f aca="true" t="shared" si="66" ref="D470:D480">H470</f>
        <v>0</v>
      </c>
      <c r="E470" s="71">
        <f aca="true" t="shared" si="67" ref="E470:E480">+E449</f>
        <v>0.5439999999999999</v>
      </c>
      <c r="F470" s="67">
        <f aca="true" t="shared" si="68" ref="F470:F480">+D470*E470</f>
        <v>0</v>
      </c>
    </row>
    <row r="471" spans="1:6" ht="15">
      <c r="A471" s="35"/>
      <c r="B471" s="32"/>
      <c r="C471" s="38" t="s">
        <v>186</v>
      </c>
      <c r="D471" s="74">
        <f t="shared" si="66"/>
        <v>0</v>
      </c>
      <c r="E471" s="71">
        <f t="shared" si="67"/>
        <v>0.5439999999999999</v>
      </c>
      <c r="F471" s="67">
        <f t="shared" si="68"/>
        <v>0</v>
      </c>
    </row>
    <row r="472" spans="1:6" ht="15">
      <c r="A472" s="35"/>
      <c r="B472" s="32"/>
      <c r="C472" s="38" t="s">
        <v>187</v>
      </c>
      <c r="D472" s="74">
        <f t="shared" si="66"/>
        <v>0</v>
      </c>
      <c r="E472" s="71">
        <f t="shared" si="67"/>
        <v>0.5439999999999999</v>
      </c>
      <c r="F472" s="67">
        <f t="shared" si="68"/>
        <v>0</v>
      </c>
    </row>
    <row r="473" spans="1:6" ht="15">
      <c r="A473" s="35"/>
      <c r="B473" s="32"/>
      <c r="C473" s="38" t="s">
        <v>188</v>
      </c>
      <c r="D473" s="74">
        <f t="shared" si="66"/>
        <v>0</v>
      </c>
      <c r="E473" s="71">
        <f t="shared" si="67"/>
        <v>0.5439999999999999</v>
      </c>
      <c r="F473" s="67">
        <f t="shared" si="68"/>
        <v>0</v>
      </c>
    </row>
    <row r="474" spans="1:6" ht="15">
      <c r="A474" s="35"/>
      <c r="B474" s="32"/>
      <c r="C474" s="38" t="s">
        <v>189</v>
      </c>
      <c r="D474" s="74">
        <f t="shared" si="66"/>
        <v>0</v>
      </c>
      <c r="E474" s="71">
        <f t="shared" si="67"/>
        <v>0.5439999999999999</v>
      </c>
      <c r="F474" s="67">
        <f t="shared" si="68"/>
        <v>0</v>
      </c>
    </row>
    <row r="475" spans="1:6" ht="15">
      <c r="A475" s="35"/>
      <c r="B475" s="32"/>
      <c r="C475" s="38" t="s">
        <v>190</v>
      </c>
      <c r="D475" s="74">
        <f t="shared" si="66"/>
        <v>0</v>
      </c>
      <c r="E475" s="71">
        <f t="shared" si="67"/>
        <v>0.5439999999999999</v>
      </c>
      <c r="F475" s="67">
        <f t="shared" si="68"/>
        <v>0</v>
      </c>
    </row>
    <row r="476" spans="1:6" ht="15">
      <c r="A476" s="35"/>
      <c r="B476" s="32"/>
      <c r="C476" s="38" t="s">
        <v>191</v>
      </c>
      <c r="D476" s="74">
        <f t="shared" si="66"/>
        <v>0</v>
      </c>
      <c r="E476" s="71">
        <f t="shared" si="67"/>
        <v>0.5439999999999999</v>
      </c>
      <c r="F476" s="67">
        <f t="shared" si="68"/>
        <v>0</v>
      </c>
    </row>
    <row r="477" spans="1:6" ht="15">
      <c r="A477" s="35"/>
      <c r="B477" s="32"/>
      <c r="C477" s="38" t="s">
        <v>192</v>
      </c>
      <c r="D477" s="74">
        <f t="shared" si="66"/>
        <v>0</v>
      </c>
      <c r="E477" s="71">
        <f t="shared" si="67"/>
        <v>0.5439999999999999</v>
      </c>
      <c r="F477" s="67">
        <f t="shared" si="68"/>
        <v>0</v>
      </c>
    </row>
    <row r="478" spans="1:6" ht="15">
      <c r="A478" s="35"/>
      <c r="B478" s="32"/>
      <c r="C478" s="38" t="s">
        <v>193</v>
      </c>
      <c r="D478" s="74">
        <f t="shared" si="66"/>
        <v>0</v>
      </c>
      <c r="E478" s="71">
        <f t="shared" si="67"/>
        <v>0.5439999999999999</v>
      </c>
      <c r="F478" s="67">
        <f t="shared" si="68"/>
        <v>0</v>
      </c>
    </row>
    <row r="479" spans="1:6" ht="15">
      <c r="A479" s="35"/>
      <c r="B479" s="32"/>
      <c r="C479" s="38" t="s">
        <v>194</v>
      </c>
      <c r="D479" s="74">
        <f t="shared" si="66"/>
        <v>0</v>
      </c>
      <c r="E479" s="71">
        <f t="shared" si="67"/>
        <v>0.5439999999999999</v>
      </c>
      <c r="F479" s="67">
        <f t="shared" si="68"/>
        <v>0</v>
      </c>
    </row>
    <row r="480" spans="1:6" ht="15">
      <c r="A480" s="35"/>
      <c r="B480" s="32"/>
      <c r="C480" s="38" t="s">
        <v>195</v>
      </c>
      <c r="D480" s="74">
        <f t="shared" si="66"/>
        <v>0</v>
      </c>
      <c r="E480" s="71">
        <f t="shared" si="67"/>
        <v>0.5439999999999999</v>
      </c>
      <c r="F480" s="67">
        <f t="shared" si="68"/>
        <v>0</v>
      </c>
    </row>
    <row r="481" spans="1:6" ht="15">
      <c r="A481" s="35"/>
      <c r="B481" s="32"/>
      <c r="C481" s="38" t="s">
        <v>197</v>
      </c>
      <c r="D481" s="37">
        <f>+F481/E481</f>
        <v>0</v>
      </c>
      <c r="E481" s="71">
        <f>SUM(E469:E480)</f>
        <v>6.527999999999998</v>
      </c>
      <c r="F481" s="67">
        <f>SUM(F469:F480)</f>
        <v>0</v>
      </c>
    </row>
    <row r="482" spans="1:6" ht="15">
      <c r="A482" s="35"/>
      <c r="B482" s="32"/>
      <c r="C482" s="38" t="s">
        <v>152</v>
      </c>
      <c r="D482" s="39">
        <f>D461</f>
        <v>0.03</v>
      </c>
      <c r="E482" s="71"/>
      <c r="F482" s="67"/>
    </row>
    <row r="484" spans="1:6" ht="15">
      <c r="A484" s="114" t="s">
        <v>202</v>
      </c>
      <c r="B484" s="115"/>
      <c r="C484" s="115"/>
      <c r="D484" s="115"/>
      <c r="E484" s="115"/>
      <c r="F484" s="116"/>
    </row>
    <row r="485" spans="1:6" ht="15">
      <c r="A485" s="117">
        <f>+A464+1</f>
        <v>2033</v>
      </c>
      <c r="B485" s="118"/>
      <c r="C485" s="118"/>
      <c r="D485" s="118"/>
      <c r="E485" s="118"/>
      <c r="F485" s="116"/>
    </row>
    <row r="486" spans="1:4" ht="15">
      <c r="A486" s="25"/>
      <c r="B486" s="26"/>
      <c r="C486" s="27"/>
      <c r="D486" s="27"/>
    </row>
    <row r="487" spans="1:6" ht="15">
      <c r="A487" s="28"/>
      <c r="B487" s="29"/>
      <c r="C487" s="30"/>
      <c r="D487" s="34" t="s">
        <v>200</v>
      </c>
      <c r="E487" s="69" t="s">
        <v>196</v>
      </c>
      <c r="F487" s="34" t="s">
        <v>199</v>
      </c>
    </row>
    <row r="488" spans="1:6" ht="15">
      <c r="A488" s="31"/>
      <c r="B488" s="32"/>
      <c r="C488" s="33"/>
      <c r="D488" s="34" t="s">
        <v>201</v>
      </c>
      <c r="E488" s="69" t="s">
        <v>198</v>
      </c>
      <c r="F488" s="34" t="s">
        <v>201</v>
      </c>
    </row>
    <row r="489" spans="1:6" ht="15">
      <c r="A489" s="35"/>
      <c r="B489" s="36"/>
      <c r="C489" s="30"/>
      <c r="D489" s="34"/>
      <c r="E489" s="69"/>
      <c r="F489" s="34"/>
    </row>
    <row r="490" spans="1:6" ht="15">
      <c r="A490" s="35"/>
      <c r="B490" s="32"/>
      <c r="C490" s="38" t="s">
        <v>184</v>
      </c>
      <c r="D490" s="74">
        <f>H490</f>
        <v>0</v>
      </c>
      <c r="E490" s="71">
        <f>+E469</f>
        <v>0.5439999999999999</v>
      </c>
      <c r="F490" s="67">
        <f>+D490*E490</f>
        <v>0</v>
      </c>
    </row>
    <row r="491" spans="1:6" ht="15">
      <c r="A491" s="35"/>
      <c r="B491" s="32"/>
      <c r="C491" s="38" t="s">
        <v>185</v>
      </c>
      <c r="D491" s="74">
        <f aca="true" t="shared" si="69" ref="D491:D501">H491</f>
        <v>0</v>
      </c>
      <c r="E491" s="71">
        <f aca="true" t="shared" si="70" ref="E491:E501">+E470</f>
        <v>0.5439999999999999</v>
      </c>
      <c r="F491" s="67">
        <f aca="true" t="shared" si="71" ref="F491:F501">+D491*E491</f>
        <v>0</v>
      </c>
    </row>
    <row r="492" spans="1:6" ht="15">
      <c r="A492" s="35"/>
      <c r="B492" s="32"/>
      <c r="C492" s="38" t="s">
        <v>186</v>
      </c>
      <c r="D492" s="74">
        <f t="shared" si="69"/>
        <v>0</v>
      </c>
      <c r="E492" s="71">
        <f t="shared" si="70"/>
        <v>0.5439999999999999</v>
      </c>
      <c r="F492" s="67">
        <f t="shared" si="71"/>
        <v>0</v>
      </c>
    </row>
    <row r="493" spans="1:6" ht="15">
      <c r="A493" s="35"/>
      <c r="B493" s="32"/>
      <c r="C493" s="38" t="s">
        <v>187</v>
      </c>
      <c r="D493" s="74">
        <f t="shared" si="69"/>
        <v>0</v>
      </c>
      <c r="E493" s="71">
        <f t="shared" si="70"/>
        <v>0.5439999999999999</v>
      </c>
      <c r="F493" s="67">
        <f t="shared" si="71"/>
        <v>0</v>
      </c>
    </row>
    <row r="494" spans="1:6" ht="15">
      <c r="A494" s="35"/>
      <c r="B494" s="32"/>
      <c r="C494" s="38" t="s">
        <v>188</v>
      </c>
      <c r="D494" s="74">
        <f t="shared" si="69"/>
        <v>0</v>
      </c>
      <c r="E494" s="71">
        <f t="shared" si="70"/>
        <v>0.5439999999999999</v>
      </c>
      <c r="F494" s="67">
        <f t="shared" si="71"/>
        <v>0</v>
      </c>
    </row>
    <row r="495" spans="1:6" ht="15">
      <c r="A495" s="35"/>
      <c r="B495" s="32"/>
      <c r="C495" s="38" t="s">
        <v>189</v>
      </c>
      <c r="D495" s="74">
        <f t="shared" si="69"/>
        <v>0</v>
      </c>
      <c r="E495" s="71">
        <f t="shared" si="70"/>
        <v>0.5439999999999999</v>
      </c>
      <c r="F495" s="67">
        <f t="shared" si="71"/>
        <v>0</v>
      </c>
    </row>
    <row r="496" spans="1:6" ht="15">
      <c r="A496" s="35"/>
      <c r="B496" s="32"/>
      <c r="C496" s="38" t="s">
        <v>190</v>
      </c>
      <c r="D496" s="74">
        <f t="shared" si="69"/>
        <v>0</v>
      </c>
      <c r="E496" s="71">
        <f t="shared" si="70"/>
        <v>0.5439999999999999</v>
      </c>
      <c r="F496" s="67">
        <f t="shared" si="71"/>
        <v>0</v>
      </c>
    </row>
    <row r="497" spans="1:6" ht="15">
      <c r="A497" s="35"/>
      <c r="B497" s="32"/>
      <c r="C497" s="38" t="s">
        <v>191</v>
      </c>
      <c r="D497" s="74">
        <f t="shared" si="69"/>
        <v>0</v>
      </c>
      <c r="E497" s="71">
        <f t="shared" si="70"/>
        <v>0.5439999999999999</v>
      </c>
      <c r="F497" s="67">
        <f t="shared" si="71"/>
        <v>0</v>
      </c>
    </row>
    <row r="498" spans="1:6" ht="15">
      <c r="A498" s="35"/>
      <c r="B498" s="32"/>
      <c r="C498" s="38" t="s">
        <v>192</v>
      </c>
      <c r="D498" s="74">
        <f t="shared" si="69"/>
        <v>0</v>
      </c>
      <c r="E498" s="71">
        <f t="shared" si="70"/>
        <v>0.5439999999999999</v>
      </c>
      <c r="F498" s="67">
        <f t="shared" si="71"/>
        <v>0</v>
      </c>
    </row>
    <row r="499" spans="1:6" ht="15">
      <c r="A499" s="35"/>
      <c r="B499" s="32"/>
      <c r="C499" s="38" t="s">
        <v>193</v>
      </c>
      <c r="D499" s="74">
        <f t="shared" si="69"/>
        <v>0</v>
      </c>
      <c r="E499" s="71">
        <f t="shared" si="70"/>
        <v>0.5439999999999999</v>
      </c>
      <c r="F499" s="67">
        <f t="shared" si="71"/>
        <v>0</v>
      </c>
    </row>
    <row r="500" spans="1:6" ht="15">
      <c r="A500" s="35"/>
      <c r="B500" s="32"/>
      <c r="C500" s="38" t="s">
        <v>194</v>
      </c>
      <c r="D500" s="74">
        <f t="shared" si="69"/>
        <v>0</v>
      </c>
      <c r="E500" s="71">
        <f t="shared" si="70"/>
        <v>0.5439999999999999</v>
      </c>
      <c r="F500" s="67">
        <f t="shared" si="71"/>
        <v>0</v>
      </c>
    </row>
    <row r="501" spans="1:6" ht="15">
      <c r="A501" s="35"/>
      <c r="B501" s="32"/>
      <c r="C501" s="38" t="s">
        <v>195</v>
      </c>
      <c r="D501" s="74">
        <f t="shared" si="69"/>
        <v>0</v>
      </c>
      <c r="E501" s="71">
        <f t="shared" si="70"/>
        <v>0.5439999999999999</v>
      </c>
      <c r="F501" s="67">
        <f t="shared" si="71"/>
        <v>0</v>
      </c>
    </row>
    <row r="502" spans="1:6" ht="15">
      <c r="A502" s="35"/>
      <c r="B502" s="32"/>
      <c r="C502" s="38" t="s">
        <v>197</v>
      </c>
      <c r="D502" s="37">
        <f>+F502/E502</f>
        <v>0</v>
      </c>
      <c r="E502" s="71">
        <f>SUM(E490:E501)</f>
        <v>6.527999999999998</v>
      </c>
      <c r="F502" s="67">
        <f>SUM(F490:F501)</f>
        <v>0</v>
      </c>
    </row>
    <row r="503" spans="1:6" ht="15">
      <c r="A503" s="35"/>
      <c r="B503" s="32"/>
      <c r="C503" s="38" t="s">
        <v>152</v>
      </c>
      <c r="D503" s="39">
        <f>D482</f>
        <v>0.03</v>
      </c>
      <c r="E503" s="71"/>
      <c r="F503" s="67"/>
    </row>
    <row r="505" spans="1:6" ht="15">
      <c r="A505" s="114" t="s">
        <v>202</v>
      </c>
      <c r="B505" s="115"/>
      <c r="C505" s="115"/>
      <c r="D505" s="115"/>
      <c r="E505" s="115"/>
      <c r="F505" s="116"/>
    </row>
    <row r="506" spans="1:6" ht="15">
      <c r="A506" s="117">
        <f>+A485+1</f>
        <v>2034</v>
      </c>
      <c r="B506" s="118"/>
      <c r="C506" s="118"/>
      <c r="D506" s="118"/>
      <c r="E506" s="118"/>
      <c r="F506" s="116"/>
    </row>
    <row r="507" spans="1:4" ht="15">
      <c r="A507" s="25"/>
      <c r="B507" s="26"/>
      <c r="C507" s="27"/>
      <c r="D507" s="27"/>
    </row>
    <row r="508" spans="1:6" ht="15">
      <c r="A508" s="28"/>
      <c r="B508" s="29"/>
      <c r="C508" s="30"/>
      <c r="D508" s="34" t="s">
        <v>200</v>
      </c>
      <c r="E508" s="69" t="s">
        <v>196</v>
      </c>
      <c r="F508" s="34" t="s">
        <v>199</v>
      </c>
    </row>
    <row r="509" spans="1:6" ht="15">
      <c r="A509" s="31"/>
      <c r="B509" s="32"/>
      <c r="C509" s="33"/>
      <c r="D509" s="34" t="s">
        <v>201</v>
      </c>
      <c r="E509" s="69" t="s">
        <v>198</v>
      </c>
      <c r="F509" s="34" t="s">
        <v>201</v>
      </c>
    </row>
    <row r="510" spans="1:6" ht="15">
      <c r="A510" s="35"/>
      <c r="B510" s="36"/>
      <c r="C510" s="30"/>
      <c r="D510" s="34"/>
      <c r="E510" s="69"/>
      <c r="F510" s="34"/>
    </row>
    <row r="511" spans="1:6" ht="15">
      <c r="A511" s="35"/>
      <c r="B511" s="32"/>
      <c r="C511" s="38" t="s">
        <v>184</v>
      </c>
      <c r="D511" s="74">
        <f>H511</f>
        <v>0</v>
      </c>
      <c r="E511" s="71">
        <f>+E490</f>
        <v>0.5439999999999999</v>
      </c>
      <c r="F511" s="67">
        <f>+D511*E511</f>
        <v>0</v>
      </c>
    </row>
    <row r="512" spans="1:6" ht="15">
      <c r="A512" s="35"/>
      <c r="B512" s="32"/>
      <c r="C512" s="38" t="s">
        <v>185</v>
      </c>
      <c r="D512" s="74">
        <f aca="true" t="shared" si="72" ref="D512:D522">H512</f>
        <v>0</v>
      </c>
      <c r="E512" s="71">
        <f aca="true" t="shared" si="73" ref="E512:E522">+E491</f>
        <v>0.5439999999999999</v>
      </c>
      <c r="F512" s="67">
        <f aca="true" t="shared" si="74" ref="F512:F522">+D512*E512</f>
        <v>0</v>
      </c>
    </row>
    <row r="513" spans="1:6" ht="15">
      <c r="A513" s="35"/>
      <c r="B513" s="32"/>
      <c r="C513" s="38" t="s">
        <v>186</v>
      </c>
      <c r="D513" s="74">
        <f t="shared" si="72"/>
        <v>0</v>
      </c>
      <c r="E513" s="71">
        <f t="shared" si="73"/>
        <v>0.5439999999999999</v>
      </c>
      <c r="F513" s="67">
        <f t="shared" si="74"/>
        <v>0</v>
      </c>
    </row>
    <row r="514" spans="1:6" ht="15">
      <c r="A514" s="35"/>
      <c r="B514" s="32"/>
      <c r="C514" s="38" t="s">
        <v>187</v>
      </c>
      <c r="D514" s="74">
        <f t="shared" si="72"/>
        <v>0</v>
      </c>
      <c r="E514" s="71">
        <f t="shared" si="73"/>
        <v>0.5439999999999999</v>
      </c>
      <c r="F514" s="67">
        <f t="shared" si="74"/>
        <v>0</v>
      </c>
    </row>
    <row r="515" spans="1:6" ht="15">
      <c r="A515" s="35"/>
      <c r="B515" s="32"/>
      <c r="C515" s="38" t="s">
        <v>188</v>
      </c>
      <c r="D515" s="74">
        <f t="shared" si="72"/>
        <v>0</v>
      </c>
      <c r="E515" s="71">
        <f t="shared" si="73"/>
        <v>0.5439999999999999</v>
      </c>
      <c r="F515" s="67">
        <f t="shared" si="74"/>
        <v>0</v>
      </c>
    </row>
    <row r="516" spans="1:6" ht="15">
      <c r="A516" s="35"/>
      <c r="B516" s="32"/>
      <c r="C516" s="38" t="s">
        <v>189</v>
      </c>
      <c r="D516" s="74">
        <f t="shared" si="72"/>
        <v>0</v>
      </c>
      <c r="E516" s="71">
        <f t="shared" si="73"/>
        <v>0.5439999999999999</v>
      </c>
      <c r="F516" s="67">
        <f t="shared" si="74"/>
        <v>0</v>
      </c>
    </row>
    <row r="517" spans="1:6" ht="15">
      <c r="A517" s="35"/>
      <c r="B517" s="32"/>
      <c r="C517" s="38" t="s">
        <v>190</v>
      </c>
      <c r="D517" s="74">
        <f t="shared" si="72"/>
        <v>0</v>
      </c>
      <c r="E517" s="71">
        <f t="shared" si="73"/>
        <v>0.5439999999999999</v>
      </c>
      <c r="F517" s="67">
        <f t="shared" si="74"/>
        <v>0</v>
      </c>
    </row>
    <row r="518" spans="1:6" ht="15">
      <c r="A518" s="35"/>
      <c r="B518" s="32"/>
      <c r="C518" s="38" t="s">
        <v>191</v>
      </c>
      <c r="D518" s="74">
        <f t="shared" si="72"/>
        <v>0</v>
      </c>
      <c r="E518" s="71">
        <f t="shared" si="73"/>
        <v>0.5439999999999999</v>
      </c>
      <c r="F518" s="67">
        <f t="shared" si="74"/>
        <v>0</v>
      </c>
    </row>
    <row r="519" spans="1:6" ht="15">
      <c r="A519" s="35"/>
      <c r="B519" s="32"/>
      <c r="C519" s="38" t="s">
        <v>192</v>
      </c>
      <c r="D519" s="74">
        <f t="shared" si="72"/>
        <v>0</v>
      </c>
      <c r="E519" s="71">
        <f t="shared" si="73"/>
        <v>0.5439999999999999</v>
      </c>
      <c r="F519" s="67">
        <f t="shared" si="74"/>
        <v>0</v>
      </c>
    </row>
    <row r="520" spans="1:6" ht="15">
      <c r="A520" s="35"/>
      <c r="B520" s="32"/>
      <c r="C520" s="38" t="s">
        <v>193</v>
      </c>
      <c r="D520" s="74">
        <f t="shared" si="72"/>
        <v>0</v>
      </c>
      <c r="E520" s="71">
        <f t="shared" si="73"/>
        <v>0.5439999999999999</v>
      </c>
      <c r="F520" s="67">
        <f t="shared" si="74"/>
        <v>0</v>
      </c>
    </row>
    <row r="521" spans="1:6" ht="15">
      <c r="A521" s="35"/>
      <c r="B521" s="32"/>
      <c r="C521" s="38" t="s">
        <v>194</v>
      </c>
      <c r="D521" s="74">
        <f t="shared" si="72"/>
        <v>0</v>
      </c>
      <c r="E521" s="71">
        <f t="shared" si="73"/>
        <v>0.5439999999999999</v>
      </c>
      <c r="F521" s="67">
        <f t="shared" si="74"/>
        <v>0</v>
      </c>
    </row>
    <row r="522" spans="1:6" ht="15">
      <c r="A522" s="35"/>
      <c r="B522" s="32"/>
      <c r="C522" s="38" t="s">
        <v>195</v>
      </c>
      <c r="D522" s="74">
        <f t="shared" si="72"/>
        <v>0</v>
      </c>
      <c r="E522" s="71">
        <f t="shared" si="73"/>
        <v>0.5439999999999999</v>
      </c>
      <c r="F522" s="67">
        <f t="shared" si="74"/>
        <v>0</v>
      </c>
    </row>
    <row r="523" spans="1:6" ht="15">
      <c r="A523" s="35"/>
      <c r="B523" s="32"/>
      <c r="C523" s="38" t="s">
        <v>197</v>
      </c>
      <c r="D523" s="37">
        <f>+F523/E523</f>
        <v>0</v>
      </c>
      <c r="E523" s="71">
        <f>SUM(E511:E522)</f>
        <v>6.527999999999998</v>
      </c>
      <c r="F523" s="67">
        <f>SUM(F511:F522)</f>
        <v>0</v>
      </c>
    </row>
    <row r="524" spans="1:6" ht="15">
      <c r="A524" s="35"/>
      <c r="B524" s="32"/>
      <c r="C524" s="38" t="s">
        <v>152</v>
      </c>
      <c r="D524" s="39">
        <f>D503</f>
        <v>0.03</v>
      </c>
      <c r="E524" s="71"/>
      <c r="F524" s="67"/>
    </row>
    <row r="526" spans="1:6" ht="15">
      <c r="A526" s="114" t="s">
        <v>202</v>
      </c>
      <c r="B526" s="115"/>
      <c r="C526" s="115"/>
      <c r="D526" s="115"/>
      <c r="E526" s="115"/>
      <c r="F526" s="116"/>
    </row>
    <row r="527" spans="1:6" ht="15">
      <c r="A527" s="117">
        <f>+A506+1</f>
        <v>2035</v>
      </c>
      <c r="B527" s="118"/>
      <c r="C527" s="118"/>
      <c r="D527" s="118"/>
      <c r="E527" s="118"/>
      <c r="F527" s="116"/>
    </row>
    <row r="528" spans="1:4" ht="15">
      <c r="A528" s="25"/>
      <c r="B528" s="26"/>
      <c r="C528" s="27"/>
      <c r="D528" s="27"/>
    </row>
    <row r="529" spans="1:6" ht="15">
      <c r="A529" s="28"/>
      <c r="B529" s="29"/>
      <c r="C529" s="30"/>
      <c r="D529" s="34" t="s">
        <v>200</v>
      </c>
      <c r="E529" s="69" t="s">
        <v>196</v>
      </c>
      <c r="F529" s="34" t="s">
        <v>199</v>
      </c>
    </row>
    <row r="530" spans="1:6" ht="15">
      <c r="A530" s="31"/>
      <c r="B530" s="32"/>
      <c r="C530" s="33"/>
      <c r="D530" s="34" t="s">
        <v>201</v>
      </c>
      <c r="E530" s="69" t="s">
        <v>198</v>
      </c>
      <c r="F530" s="34" t="s">
        <v>201</v>
      </c>
    </row>
    <row r="531" spans="1:6" ht="15">
      <c r="A531" s="35"/>
      <c r="B531" s="36"/>
      <c r="C531" s="30"/>
      <c r="D531" s="34"/>
      <c r="E531" s="69"/>
      <c r="F531" s="34"/>
    </row>
    <row r="532" spans="1:6" ht="15">
      <c r="A532" s="35"/>
      <c r="B532" s="32"/>
      <c r="C532" s="38" t="s">
        <v>184</v>
      </c>
      <c r="D532" s="74">
        <f>H532</f>
        <v>0</v>
      </c>
      <c r="E532" s="71">
        <f>+E511</f>
        <v>0.5439999999999999</v>
      </c>
      <c r="F532" s="67">
        <f>+D532*E532</f>
        <v>0</v>
      </c>
    </row>
    <row r="533" spans="1:6" ht="15">
      <c r="A533" s="35"/>
      <c r="B533" s="32"/>
      <c r="C533" s="38" t="s">
        <v>185</v>
      </c>
      <c r="D533" s="74">
        <f aca="true" t="shared" si="75" ref="D533:D543">H533</f>
        <v>0</v>
      </c>
      <c r="E533" s="71">
        <f aca="true" t="shared" si="76" ref="E533:E543">+E512</f>
        <v>0.5439999999999999</v>
      </c>
      <c r="F533" s="67">
        <f aca="true" t="shared" si="77" ref="F533:F543">+D533*E533</f>
        <v>0</v>
      </c>
    </row>
    <row r="534" spans="1:6" ht="15">
      <c r="A534" s="35"/>
      <c r="B534" s="32"/>
      <c r="C534" s="38" t="s">
        <v>186</v>
      </c>
      <c r="D534" s="74">
        <f t="shared" si="75"/>
        <v>0</v>
      </c>
      <c r="E534" s="71">
        <f t="shared" si="76"/>
        <v>0.5439999999999999</v>
      </c>
      <c r="F534" s="67">
        <f t="shared" si="77"/>
        <v>0</v>
      </c>
    </row>
    <row r="535" spans="1:6" ht="15">
      <c r="A535" s="35"/>
      <c r="B535" s="32"/>
      <c r="C535" s="38" t="s">
        <v>187</v>
      </c>
      <c r="D535" s="74">
        <f t="shared" si="75"/>
        <v>0</v>
      </c>
      <c r="E535" s="71">
        <f t="shared" si="76"/>
        <v>0.5439999999999999</v>
      </c>
      <c r="F535" s="67">
        <f t="shared" si="77"/>
        <v>0</v>
      </c>
    </row>
    <row r="536" spans="1:6" ht="15">
      <c r="A536" s="35"/>
      <c r="B536" s="32"/>
      <c r="C536" s="38" t="s">
        <v>188</v>
      </c>
      <c r="D536" s="74">
        <f t="shared" si="75"/>
        <v>0</v>
      </c>
      <c r="E536" s="71">
        <f t="shared" si="76"/>
        <v>0.5439999999999999</v>
      </c>
      <c r="F536" s="67">
        <f t="shared" si="77"/>
        <v>0</v>
      </c>
    </row>
    <row r="537" spans="1:6" ht="15">
      <c r="A537" s="35"/>
      <c r="B537" s="32"/>
      <c r="C537" s="38" t="s">
        <v>189</v>
      </c>
      <c r="D537" s="74">
        <f t="shared" si="75"/>
        <v>0</v>
      </c>
      <c r="E537" s="71">
        <f t="shared" si="76"/>
        <v>0.5439999999999999</v>
      </c>
      <c r="F537" s="67">
        <f t="shared" si="77"/>
        <v>0</v>
      </c>
    </row>
    <row r="538" spans="1:6" ht="15">
      <c r="A538" s="35"/>
      <c r="B538" s="32"/>
      <c r="C538" s="38" t="s">
        <v>190</v>
      </c>
      <c r="D538" s="74">
        <f t="shared" si="75"/>
        <v>0</v>
      </c>
      <c r="E538" s="71">
        <f t="shared" si="76"/>
        <v>0.5439999999999999</v>
      </c>
      <c r="F538" s="67">
        <f t="shared" si="77"/>
        <v>0</v>
      </c>
    </row>
    <row r="539" spans="1:6" ht="15">
      <c r="A539" s="35"/>
      <c r="B539" s="32"/>
      <c r="C539" s="38" t="s">
        <v>191</v>
      </c>
      <c r="D539" s="74">
        <f t="shared" si="75"/>
        <v>0</v>
      </c>
      <c r="E539" s="71">
        <f t="shared" si="76"/>
        <v>0.5439999999999999</v>
      </c>
      <c r="F539" s="67">
        <f t="shared" si="77"/>
        <v>0</v>
      </c>
    </row>
    <row r="540" spans="1:6" ht="15">
      <c r="A540" s="35"/>
      <c r="B540" s="32"/>
      <c r="C540" s="38" t="s">
        <v>192</v>
      </c>
      <c r="D540" s="74">
        <f t="shared" si="75"/>
        <v>0</v>
      </c>
      <c r="E540" s="71">
        <f t="shared" si="76"/>
        <v>0.5439999999999999</v>
      </c>
      <c r="F540" s="67">
        <f t="shared" si="77"/>
        <v>0</v>
      </c>
    </row>
    <row r="541" spans="1:6" ht="15">
      <c r="A541" s="35"/>
      <c r="B541" s="32"/>
      <c r="C541" s="38" t="s">
        <v>193</v>
      </c>
      <c r="D541" s="74">
        <f t="shared" si="75"/>
        <v>0</v>
      </c>
      <c r="E541" s="71">
        <f t="shared" si="76"/>
        <v>0.5439999999999999</v>
      </c>
      <c r="F541" s="67">
        <f t="shared" si="77"/>
        <v>0</v>
      </c>
    </row>
    <row r="542" spans="1:6" ht="15">
      <c r="A542" s="35"/>
      <c r="B542" s="32"/>
      <c r="C542" s="38" t="s">
        <v>194</v>
      </c>
      <c r="D542" s="74">
        <f t="shared" si="75"/>
        <v>0</v>
      </c>
      <c r="E542" s="71">
        <f t="shared" si="76"/>
        <v>0.5439999999999999</v>
      </c>
      <c r="F542" s="67">
        <f t="shared" si="77"/>
        <v>0</v>
      </c>
    </row>
    <row r="543" spans="1:6" ht="15">
      <c r="A543" s="35"/>
      <c r="B543" s="32"/>
      <c r="C543" s="38" t="s">
        <v>195</v>
      </c>
      <c r="D543" s="74">
        <f t="shared" si="75"/>
        <v>0</v>
      </c>
      <c r="E543" s="71">
        <f t="shared" si="76"/>
        <v>0.5439999999999999</v>
      </c>
      <c r="F543" s="67">
        <f t="shared" si="77"/>
        <v>0</v>
      </c>
    </row>
    <row r="544" spans="1:6" ht="15">
      <c r="A544" s="35"/>
      <c r="B544" s="32"/>
      <c r="C544" s="38" t="s">
        <v>197</v>
      </c>
      <c r="D544" s="37">
        <f>+F544/E544</f>
        <v>0</v>
      </c>
      <c r="E544" s="71">
        <f>SUM(E532:E543)</f>
        <v>6.527999999999998</v>
      </c>
      <c r="F544" s="67">
        <f>SUM(F532:F543)</f>
        <v>0</v>
      </c>
    </row>
    <row r="545" spans="1:6" ht="15">
      <c r="A545" s="35"/>
      <c r="B545" s="32"/>
      <c r="C545" s="38" t="s">
        <v>152</v>
      </c>
      <c r="D545" s="39">
        <f>D524</f>
        <v>0.03</v>
      </c>
      <c r="E545" s="71"/>
      <c r="F545" s="67"/>
    </row>
    <row r="547" spans="1:6" ht="15">
      <c r="A547" s="114" t="s">
        <v>202</v>
      </c>
      <c r="B547" s="115"/>
      <c r="C547" s="115"/>
      <c r="D547" s="115"/>
      <c r="E547" s="115"/>
      <c r="F547" s="116"/>
    </row>
    <row r="548" spans="1:6" ht="15">
      <c r="A548" s="117">
        <f>+A527+1</f>
        <v>2036</v>
      </c>
      <c r="B548" s="118"/>
      <c r="C548" s="118"/>
      <c r="D548" s="118"/>
      <c r="E548" s="118"/>
      <c r="F548" s="116"/>
    </row>
    <row r="549" spans="1:4" ht="15">
      <c r="A549" s="25"/>
      <c r="B549" s="26"/>
      <c r="C549" s="27"/>
      <c r="D549" s="27"/>
    </row>
    <row r="550" spans="1:6" ht="15">
      <c r="A550" s="28"/>
      <c r="B550" s="29"/>
      <c r="C550" s="30"/>
      <c r="D550" s="34" t="s">
        <v>200</v>
      </c>
      <c r="E550" s="69" t="s">
        <v>196</v>
      </c>
      <c r="F550" s="34" t="s">
        <v>199</v>
      </c>
    </row>
    <row r="551" spans="1:6" ht="15">
      <c r="A551" s="31"/>
      <c r="B551" s="32"/>
      <c r="C551" s="33"/>
      <c r="D551" s="34" t="s">
        <v>201</v>
      </c>
      <c r="E551" s="69" t="s">
        <v>198</v>
      </c>
      <c r="F551" s="34" t="s">
        <v>201</v>
      </c>
    </row>
    <row r="552" spans="1:6" ht="15">
      <c r="A552" s="35"/>
      <c r="B552" s="36"/>
      <c r="C552" s="30"/>
      <c r="D552" s="34"/>
      <c r="E552" s="69"/>
      <c r="F552" s="34"/>
    </row>
    <row r="553" spans="1:6" ht="15">
      <c r="A553" s="35"/>
      <c r="B553" s="32"/>
      <c r="C553" s="38" t="s">
        <v>184</v>
      </c>
      <c r="D553" s="74">
        <f>H553</f>
        <v>0</v>
      </c>
      <c r="E553" s="71">
        <f>+E532</f>
        <v>0.5439999999999999</v>
      </c>
      <c r="F553" s="67">
        <f>+D553*E553</f>
        <v>0</v>
      </c>
    </row>
    <row r="554" spans="1:6" ht="15">
      <c r="A554" s="35"/>
      <c r="B554" s="32"/>
      <c r="C554" s="38" t="s">
        <v>185</v>
      </c>
      <c r="D554" s="74">
        <f aca="true" t="shared" si="78" ref="D554:D564">H554</f>
        <v>0</v>
      </c>
      <c r="E554" s="71">
        <f aca="true" t="shared" si="79" ref="E554:E564">+E533</f>
        <v>0.5439999999999999</v>
      </c>
      <c r="F554" s="67">
        <f aca="true" t="shared" si="80" ref="F554:F564">+D554*E554</f>
        <v>0</v>
      </c>
    </row>
    <row r="555" spans="1:6" ht="15">
      <c r="A555" s="35"/>
      <c r="B555" s="32"/>
      <c r="C555" s="38" t="s">
        <v>186</v>
      </c>
      <c r="D555" s="74">
        <f t="shared" si="78"/>
        <v>0</v>
      </c>
      <c r="E555" s="71">
        <f t="shared" si="79"/>
        <v>0.5439999999999999</v>
      </c>
      <c r="F555" s="67">
        <f t="shared" si="80"/>
        <v>0</v>
      </c>
    </row>
    <row r="556" spans="1:6" ht="15">
      <c r="A556" s="35"/>
      <c r="B556" s="32"/>
      <c r="C556" s="38" t="s">
        <v>187</v>
      </c>
      <c r="D556" s="74">
        <f t="shared" si="78"/>
        <v>0</v>
      </c>
      <c r="E556" s="71">
        <f t="shared" si="79"/>
        <v>0.5439999999999999</v>
      </c>
      <c r="F556" s="67">
        <f t="shared" si="80"/>
        <v>0</v>
      </c>
    </row>
    <row r="557" spans="1:6" ht="15">
      <c r="A557" s="35"/>
      <c r="B557" s="32"/>
      <c r="C557" s="38" t="s">
        <v>188</v>
      </c>
      <c r="D557" s="74">
        <f t="shared" si="78"/>
        <v>0</v>
      </c>
      <c r="E557" s="71">
        <f t="shared" si="79"/>
        <v>0.5439999999999999</v>
      </c>
      <c r="F557" s="67">
        <f t="shared" si="80"/>
        <v>0</v>
      </c>
    </row>
    <row r="558" spans="1:6" ht="15">
      <c r="A558" s="35"/>
      <c r="B558" s="32"/>
      <c r="C558" s="38" t="s">
        <v>189</v>
      </c>
      <c r="D558" s="74">
        <f t="shared" si="78"/>
        <v>0</v>
      </c>
      <c r="E558" s="71">
        <f t="shared" si="79"/>
        <v>0.5439999999999999</v>
      </c>
      <c r="F558" s="67">
        <f t="shared" si="80"/>
        <v>0</v>
      </c>
    </row>
    <row r="559" spans="1:6" ht="15">
      <c r="A559" s="35"/>
      <c r="B559" s="32"/>
      <c r="C559" s="38" t="s">
        <v>190</v>
      </c>
      <c r="D559" s="74">
        <f t="shared" si="78"/>
        <v>0</v>
      </c>
      <c r="E559" s="71">
        <f t="shared" si="79"/>
        <v>0.5439999999999999</v>
      </c>
      <c r="F559" s="67">
        <f t="shared" si="80"/>
        <v>0</v>
      </c>
    </row>
    <row r="560" spans="1:6" ht="15">
      <c r="A560" s="35"/>
      <c r="B560" s="32"/>
      <c r="C560" s="38" t="s">
        <v>191</v>
      </c>
      <c r="D560" s="74">
        <f t="shared" si="78"/>
        <v>0</v>
      </c>
      <c r="E560" s="71">
        <f t="shared" si="79"/>
        <v>0.5439999999999999</v>
      </c>
      <c r="F560" s="67">
        <f t="shared" si="80"/>
        <v>0</v>
      </c>
    </row>
    <row r="561" spans="1:6" ht="15">
      <c r="A561" s="35"/>
      <c r="B561" s="32"/>
      <c r="C561" s="38" t="s">
        <v>192</v>
      </c>
      <c r="D561" s="74">
        <f t="shared" si="78"/>
        <v>0</v>
      </c>
      <c r="E561" s="71">
        <f t="shared" si="79"/>
        <v>0.5439999999999999</v>
      </c>
      <c r="F561" s="67">
        <f t="shared" si="80"/>
        <v>0</v>
      </c>
    </row>
    <row r="562" spans="1:6" ht="15">
      <c r="A562" s="35"/>
      <c r="B562" s="32"/>
      <c r="C562" s="38" t="s">
        <v>193</v>
      </c>
      <c r="D562" s="74">
        <f t="shared" si="78"/>
        <v>0</v>
      </c>
      <c r="E562" s="71">
        <f t="shared" si="79"/>
        <v>0.5439999999999999</v>
      </c>
      <c r="F562" s="67">
        <f t="shared" si="80"/>
        <v>0</v>
      </c>
    </row>
    <row r="563" spans="1:6" ht="15">
      <c r="A563" s="35"/>
      <c r="B563" s="32"/>
      <c r="C563" s="38" t="s">
        <v>194</v>
      </c>
      <c r="D563" s="74">
        <f t="shared" si="78"/>
        <v>0</v>
      </c>
      <c r="E563" s="71">
        <f t="shared" si="79"/>
        <v>0.5439999999999999</v>
      </c>
      <c r="F563" s="67">
        <f t="shared" si="80"/>
        <v>0</v>
      </c>
    </row>
    <row r="564" spans="1:6" ht="15">
      <c r="A564" s="35"/>
      <c r="B564" s="32"/>
      <c r="C564" s="38" t="s">
        <v>195</v>
      </c>
      <c r="D564" s="74">
        <f t="shared" si="78"/>
        <v>0</v>
      </c>
      <c r="E564" s="71">
        <f t="shared" si="79"/>
        <v>0.5439999999999999</v>
      </c>
      <c r="F564" s="67">
        <f t="shared" si="80"/>
        <v>0</v>
      </c>
    </row>
    <row r="565" spans="1:6" ht="15">
      <c r="A565" s="35"/>
      <c r="B565" s="32"/>
      <c r="C565" s="38" t="s">
        <v>197</v>
      </c>
      <c r="D565" s="37">
        <f>+F565/E565</f>
        <v>0</v>
      </c>
      <c r="E565" s="71">
        <f>SUM(E553:E564)</f>
        <v>6.527999999999998</v>
      </c>
      <c r="F565" s="67">
        <f>SUM(F553:F564)</f>
        <v>0</v>
      </c>
    </row>
    <row r="566" spans="1:6" ht="15">
      <c r="A566" s="35"/>
      <c r="B566" s="32"/>
      <c r="C566" s="38" t="s">
        <v>152</v>
      </c>
      <c r="D566" s="39">
        <f>D545</f>
        <v>0.03</v>
      </c>
      <c r="E566" s="71"/>
      <c r="F566" s="67"/>
    </row>
    <row r="568" spans="1:6" ht="15">
      <c r="A568" s="114" t="s">
        <v>202</v>
      </c>
      <c r="B568" s="115"/>
      <c r="C568" s="115"/>
      <c r="D568" s="115"/>
      <c r="E568" s="115"/>
      <c r="F568" s="116"/>
    </row>
    <row r="569" spans="1:6" ht="15">
      <c r="A569" s="117">
        <f>+A548+1</f>
        <v>2037</v>
      </c>
      <c r="B569" s="118"/>
      <c r="C569" s="118"/>
      <c r="D569" s="118"/>
      <c r="E569" s="118"/>
      <c r="F569" s="116"/>
    </row>
    <row r="570" spans="1:4" ht="15">
      <c r="A570" s="25"/>
      <c r="B570" s="26"/>
      <c r="C570" s="27"/>
      <c r="D570" s="27"/>
    </row>
    <row r="571" spans="1:6" ht="15">
      <c r="A571" s="28"/>
      <c r="B571" s="29"/>
      <c r="C571" s="30"/>
      <c r="D571" s="34" t="s">
        <v>200</v>
      </c>
      <c r="E571" s="69" t="s">
        <v>196</v>
      </c>
      <c r="F571" s="34" t="s">
        <v>199</v>
      </c>
    </row>
    <row r="572" spans="1:6" ht="15">
      <c r="A572" s="31"/>
      <c r="B572" s="32"/>
      <c r="C572" s="33"/>
      <c r="D572" s="34" t="s">
        <v>201</v>
      </c>
      <c r="E572" s="69" t="s">
        <v>198</v>
      </c>
      <c r="F572" s="34" t="s">
        <v>201</v>
      </c>
    </row>
    <row r="573" spans="1:6" ht="15">
      <c r="A573" s="35"/>
      <c r="B573" s="36"/>
      <c r="C573" s="30"/>
      <c r="D573" s="34"/>
      <c r="E573" s="69"/>
      <c r="F573" s="34"/>
    </row>
    <row r="574" spans="1:6" ht="15">
      <c r="A574" s="35"/>
      <c r="B574" s="32"/>
      <c r="C574" s="38" t="s">
        <v>184</v>
      </c>
      <c r="D574" s="74">
        <f>H574</f>
        <v>0</v>
      </c>
      <c r="E574" s="71">
        <f>+E553</f>
        <v>0.5439999999999999</v>
      </c>
      <c r="F574" s="67">
        <f>+D574*E574</f>
        <v>0</v>
      </c>
    </row>
    <row r="575" spans="1:6" ht="15">
      <c r="A575" s="35"/>
      <c r="B575" s="32"/>
      <c r="C575" s="38" t="s">
        <v>185</v>
      </c>
      <c r="D575" s="74">
        <f aca="true" t="shared" si="81" ref="D575:D585">H575</f>
        <v>0</v>
      </c>
      <c r="E575" s="71">
        <f aca="true" t="shared" si="82" ref="E575:E585">+E554</f>
        <v>0.5439999999999999</v>
      </c>
      <c r="F575" s="67">
        <f aca="true" t="shared" si="83" ref="F575:F585">+D575*E575</f>
        <v>0</v>
      </c>
    </row>
    <row r="576" spans="1:6" ht="15">
      <c r="A576" s="35"/>
      <c r="B576" s="32"/>
      <c r="C576" s="38" t="s">
        <v>186</v>
      </c>
      <c r="D576" s="74">
        <f t="shared" si="81"/>
        <v>0</v>
      </c>
      <c r="E576" s="71">
        <f t="shared" si="82"/>
        <v>0.5439999999999999</v>
      </c>
      <c r="F576" s="67">
        <f t="shared" si="83"/>
        <v>0</v>
      </c>
    </row>
    <row r="577" spans="1:6" ht="15">
      <c r="A577" s="35"/>
      <c r="B577" s="32"/>
      <c r="C577" s="38" t="s">
        <v>187</v>
      </c>
      <c r="D577" s="74">
        <f t="shared" si="81"/>
        <v>0</v>
      </c>
      <c r="E577" s="71">
        <f t="shared" si="82"/>
        <v>0.5439999999999999</v>
      </c>
      <c r="F577" s="67">
        <f t="shared" si="83"/>
        <v>0</v>
      </c>
    </row>
    <row r="578" spans="1:6" ht="15">
      <c r="A578" s="35"/>
      <c r="B578" s="32"/>
      <c r="C578" s="38" t="s">
        <v>188</v>
      </c>
      <c r="D578" s="74">
        <f t="shared" si="81"/>
        <v>0</v>
      </c>
      <c r="E578" s="71">
        <f t="shared" si="82"/>
        <v>0.5439999999999999</v>
      </c>
      <c r="F578" s="67">
        <f t="shared" si="83"/>
        <v>0</v>
      </c>
    </row>
    <row r="579" spans="1:6" ht="15">
      <c r="A579" s="35"/>
      <c r="B579" s="32"/>
      <c r="C579" s="38" t="s">
        <v>189</v>
      </c>
      <c r="D579" s="74">
        <f t="shared" si="81"/>
        <v>0</v>
      </c>
      <c r="E579" s="71">
        <f t="shared" si="82"/>
        <v>0.5439999999999999</v>
      </c>
      <c r="F579" s="67">
        <f t="shared" si="83"/>
        <v>0</v>
      </c>
    </row>
    <row r="580" spans="1:6" ht="15">
      <c r="A580" s="35"/>
      <c r="B580" s="32"/>
      <c r="C580" s="38" t="s">
        <v>190</v>
      </c>
      <c r="D580" s="74">
        <f t="shared" si="81"/>
        <v>0</v>
      </c>
      <c r="E580" s="71">
        <f t="shared" si="82"/>
        <v>0.5439999999999999</v>
      </c>
      <c r="F580" s="67">
        <f t="shared" si="83"/>
        <v>0</v>
      </c>
    </row>
    <row r="581" spans="1:6" ht="15">
      <c r="A581" s="35"/>
      <c r="B581" s="32"/>
      <c r="C581" s="38" t="s">
        <v>191</v>
      </c>
      <c r="D581" s="74">
        <f t="shared" si="81"/>
        <v>0</v>
      </c>
      <c r="E581" s="71">
        <f t="shared" si="82"/>
        <v>0.5439999999999999</v>
      </c>
      <c r="F581" s="67">
        <f t="shared" si="83"/>
        <v>0</v>
      </c>
    </row>
    <row r="582" spans="1:6" ht="15">
      <c r="A582" s="35"/>
      <c r="B582" s="32"/>
      <c r="C582" s="38" t="s">
        <v>192</v>
      </c>
      <c r="D582" s="74">
        <f t="shared" si="81"/>
        <v>0</v>
      </c>
      <c r="E582" s="71">
        <f t="shared" si="82"/>
        <v>0.5439999999999999</v>
      </c>
      <c r="F582" s="67">
        <f t="shared" si="83"/>
        <v>0</v>
      </c>
    </row>
    <row r="583" spans="1:6" ht="15">
      <c r="A583" s="35"/>
      <c r="B583" s="32"/>
      <c r="C583" s="38" t="s">
        <v>193</v>
      </c>
      <c r="D583" s="74">
        <f t="shared" si="81"/>
        <v>0</v>
      </c>
      <c r="E583" s="71">
        <f t="shared" si="82"/>
        <v>0.5439999999999999</v>
      </c>
      <c r="F583" s="67">
        <f t="shared" si="83"/>
        <v>0</v>
      </c>
    </row>
    <row r="584" spans="1:6" ht="15">
      <c r="A584" s="35"/>
      <c r="B584" s="32"/>
      <c r="C584" s="38" t="s">
        <v>194</v>
      </c>
      <c r="D584" s="74">
        <f t="shared" si="81"/>
        <v>0</v>
      </c>
      <c r="E584" s="71">
        <f t="shared" si="82"/>
        <v>0.5439999999999999</v>
      </c>
      <c r="F584" s="67">
        <f t="shared" si="83"/>
        <v>0</v>
      </c>
    </row>
    <row r="585" spans="1:6" ht="15">
      <c r="A585" s="35"/>
      <c r="B585" s="32"/>
      <c r="C585" s="38" t="s">
        <v>195</v>
      </c>
      <c r="D585" s="74">
        <f t="shared" si="81"/>
        <v>0</v>
      </c>
      <c r="E585" s="71">
        <f t="shared" si="82"/>
        <v>0.5439999999999999</v>
      </c>
      <c r="F585" s="67">
        <f t="shared" si="83"/>
        <v>0</v>
      </c>
    </row>
    <row r="586" spans="1:6" ht="15">
      <c r="A586" s="35"/>
      <c r="B586" s="32"/>
      <c r="C586" s="38" t="s">
        <v>197</v>
      </c>
      <c r="D586" s="37">
        <f>+F586/E586</f>
        <v>0</v>
      </c>
      <c r="E586" s="71">
        <f>SUM(E574:E585)</f>
        <v>6.527999999999998</v>
      </c>
      <c r="F586" s="67">
        <f>SUM(F574:F585)</f>
        <v>0</v>
      </c>
    </row>
    <row r="587" spans="1:6" ht="15">
      <c r="A587" s="35"/>
      <c r="B587" s="32"/>
      <c r="C587" s="38" t="s">
        <v>152</v>
      </c>
      <c r="D587" s="39">
        <f>D566</f>
        <v>0.03</v>
      </c>
      <c r="E587" s="71"/>
      <c r="F587" s="67"/>
    </row>
    <row r="589" spans="1:6" ht="15">
      <c r="A589" s="114" t="s">
        <v>202</v>
      </c>
      <c r="B589" s="115"/>
      <c r="C589" s="115"/>
      <c r="D589" s="115"/>
      <c r="E589" s="115"/>
      <c r="F589" s="116"/>
    </row>
    <row r="590" spans="1:6" ht="15">
      <c r="A590" s="117">
        <f>+A569+1</f>
        <v>2038</v>
      </c>
      <c r="B590" s="118"/>
      <c r="C590" s="118"/>
      <c r="D590" s="118"/>
      <c r="E590" s="118"/>
      <c r="F590" s="116"/>
    </row>
    <row r="591" spans="1:4" ht="15">
      <c r="A591" s="25"/>
      <c r="B591" s="26"/>
      <c r="C591" s="27"/>
      <c r="D591" s="27"/>
    </row>
    <row r="592" spans="1:6" ht="15">
      <c r="A592" s="28"/>
      <c r="B592" s="29"/>
      <c r="C592" s="30"/>
      <c r="D592" s="34" t="s">
        <v>200</v>
      </c>
      <c r="E592" s="69" t="s">
        <v>196</v>
      </c>
      <c r="F592" s="34" t="s">
        <v>199</v>
      </c>
    </row>
    <row r="593" spans="1:6" ht="15">
      <c r="A593" s="31"/>
      <c r="B593" s="32"/>
      <c r="C593" s="33"/>
      <c r="D593" s="34" t="s">
        <v>201</v>
      </c>
      <c r="E593" s="69" t="s">
        <v>198</v>
      </c>
      <c r="F593" s="34" t="s">
        <v>201</v>
      </c>
    </row>
    <row r="594" spans="1:6" ht="15">
      <c r="A594" s="35"/>
      <c r="B594" s="36"/>
      <c r="C594" s="30"/>
      <c r="D594" s="34"/>
      <c r="E594" s="69"/>
      <c r="F594" s="34"/>
    </row>
    <row r="595" spans="1:6" ht="15">
      <c r="A595" s="35"/>
      <c r="B595" s="32"/>
      <c r="C595" s="38" t="s">
        <v>184</v>
      </c>
      <c r="D595" s="74">
        <f>H595</f>
        <v>0</v>
      </c>
      <c r="E595" s="71">
        <f>+E574</f>
        <v>0.5439999999999999</v>
      </c>
      <c r="F595" s="67">
        <f>+D595*E595</f>
        <v>0</v>
      </c>
    </row>
    <row r="596" spans="1:6" ht="15">
      <c r="A596" s="35"/>
      <c r="B596" s="32"/>
      <c r="C596" s="38" t="s">
        <v>185</v>
      </c>
      <c r="D596" s="74">
        <f aca="true" t="shared" si="84" ref="D596:D606">H596</f>
        <v>0</v>
      </c>
      <c r="E596" s="71">
        <f aca="true" t="shared" si="85" ref="E596:E606">+E575</f>
        <v>0.5439999999999999</v>
      </c>
      <c r="F596" s="67">
        <f aca="true" t="shared" si="86" ref="F596:F606">+D596*E596</f>
        <v>0</v>
      </c>
    </row>
    <row r="597" spans="1:6" ht="15">
      <c r="A597" s="35"/>
      <c r="B597" s="32"/>
      <c r="C597" s="38" t="s">
        <v>186</v>
      </c>
      <c r="D597" s="74">
        <f t="shared" si="84"/>
        <v>0</v>
      </c>
      <c r="E597" s="71">
        <f t="shared" si="85"/>
        <v>0.5439999999999999</v>
      </c>
      <c r="F597" s="67">
        <f t="shared" si="86"/>
        <v>0</v>
      </c>
    </row>
    <row r="598" spans="1:6" ht="15">
      <c r="A598" s="35"/>
      <c r="B598" s="32"/>
      <c r="C598" s="38" t="s">
        <v>187</v>
      </c>
      <c r="D598" s="74">
        <f t="shared" si="84"/>
        <v>0</v>
      </c>
      <c r="E598" s="71">
        <f t="shared" si="85"/>
        <v>0.5439999999999999</v>
      </c>
      <c r="F598" s="67">
        <f t="shared" si="86"/>
        <v>0</v>
      </c>
    </row>
    <row r="599" spans="1:6" ht="15">
      <c r="A599" s="35"/>
      <c r="B599" s="32"/>
      <c r="C599" s="38" t="s">
        <v>188</v>
      </c>
      <c r="D599" s="74">
        <f t="shared" si="84"/>
        <v>0</v>
      </c>
      <c r="E599" s="71">
        <f t="shared" si="85"/>
        <v>0.5439999999999999</v>
      </c>
      <c r="F599" s="67">
        <f t="shared" si="86"/>
        <v>0</v>
      </c>
    </row>
    <row r="600" spans="1:6" ht="15">
      <c r="A600" s="35"/>
      <c r="B600" s="32"/>
      <c r="C600" s="38" t="s">
        <v>189</v>
      </c>
      <c r="D600" s="74">
        <f t="shared" si="84"/>
        <v>0</v>
      </c>
      <c r="E600" s="71">
        <f t="shared" si="85"/>
        <v>0.5439999999999999</v>
      </c>
      <c r="F600" s="67">
        <f t="shared" si="86"/>
        <v>0</v>
      </c>
    </row>
    <row r="601" spans="1:6" ht="15">
      <c r="A601" s="35"/>
      <c r="B601" s="32"/>
      <c r="C601" s="38" t="s">
        <v>190</v>
      </c>
      <c r="D601" s="74">
        <f t="shared" si="84"/>
        <v>0</v>
      </c>
      <c r="E601" s="71">
        <f t="shared" si="85"/>
        <v>0.5439999999999999</v>
      </c>
      <c r="F601" s="67">
        <f t="shared" si="86"/>
        <v>0</v>
      </c>
    </row>
    <row r="602" spans="1:6" ht="15">
      <c r="A602" s="35"/>
      <c r="B602" s="32"/>
      <c r="C602" s="38" t="s">
        <v>191</v>
      </c>
      <c r="D602" s="74">
        <f t="shared" si="84"/>
        <v>0</v>
      </c>
      <c r="E602" s="71">
        <f t="shared" si="85"/>
        <v>0.5439999999999999</v>
      </c>
      <c r="F602" s="67">
        <f t="shared" si="86"/>
        <v>0</v>
      </c>
    </row>
    <row r="603" spans="1:6" ht="15">
      <c r="A603" s="35"/>
      <c r="B603" s="32"/>
      <c r="C603" s="38" t="s">
        <v>192</v>
      </c>
      <c r="D603" s="74">
        <f t="shared" si="84"/>
        <v>0</v>
      </c>
      <c r="E603" s="71">
        <f t="shared" si="85"/>
        <v>0.5439999999999999</v>
      </c>
      <c r="F603" s="67">
        <f t="shared" si="86"/>
        <v>0</v>
      </c>
    </row>
    <row r="604" spans="1:6" ht="15">
      <c r="A604" s="35"/>
      <c r="B604" s="32"/>
      <c r="C604" s="38" t="s">
        <v>193</v>
      </c>
      <c r="D604" s="74">
        <f t="shared" si="84"/>
        <v>0</v>
      </c>
      <c r="E604" s="71">
        <f t="shared" si="85"/>
        <v>0.5439999999999999</v>
      </c>
      <c r="F604" s="67">
        <f t="shared" si="86"/>
        <v>0</v>
      </c>
    </row>
    <row r="605" spans="1:6" ht="15">
      <c r="A605" s="35"/>
      <c r="B605" s="32"/>
      <c r="C605" s="38" t="s">
        <v>194</v>
      </c>
      <c r="D605" s="74">
        <f t="shared" si="84"/>
        <v>0</v>
      </c>
      <c r="E605" s="71">
        <f t="shared" si="85"/>
        <v>0.5439999999999999</v>
      </c>
      <c r="F605" s="67">
        <f t="shared" si="86"/>
        <v>0</v>
      </c>
    </row>
    <row r="606" spans="1:6" ht="15">
      <c r="A606" s="35"/>
      <c r="B606" s="32"/>
      <c r="C606" s="38" t="s">
        <v>195</v>
      </c>
      <c r="D606" s="74">
        <f t="shared" si="84"/>
        <v>0</v>
      </c>
      <c r="E606" s="71">
        <f t="shared" si="85"/>
        <v>0.5439999999999999</v>
      </c>
      <c r="F606" s="67">
        <f t="shared" si="86"/>
        <v>0</v>
      </c>
    </row>
    <row r="607" spans="1:6" ht="15">
      <c r="A607" s="35"/>
      <c r="B607" s="32"/>
      <c r="C607" s="38" t="s">
        <v>197</v>
      </c>
      <c r="D607" s="37">
        <f>+F607/E607</f>
        <v>0</v>
      </c>
      <c r="E607" s="71">
        <f>SUM(E595:E606)</f>
        <v>6.527999999999998</v>
      </c>
      <c r="F607" s="67">
        <f>SUM(F595:F606)</f>
        <v>0</v>
      </c>
    </row>
    <row r="608" spans="1:6" ht="15">
      <c r="A608" s="35"/>
      <c r="B608" s="32"/>
      <c r="C608" s="38" t="s">
        <v>152</v>
      </c>
      <c r="D608" s="39">
        <f>D587</f>
        <v>0.03</v>
      </c>
      <c r="E608" s="71"/>
      <c r="F608" s="67"/>
    </row>
    <row r="610" spans="1:6" ht="15">
      <c r="A610" s="114" t="s">
        <v>202</v>
      </c>
      <c r="B610" s="115"/>
      <c r="C610" s="115"/>
      <c r="D610" s="115"/>
      <c r="E610" s="115"/>
      <c r="F610" s="116"/>
    </row>
    <row r="611" spans="1:6" ht="15">
      <c r="A611" s="117">
        <f>+A590+1</f>
        <v>2039</v>
      </c>
      <c r="B611" s="118"/>
      <c r="C611" s="118"/>
      <c r="D611" s="118"/>
      <c r="E611" s="118"/>
      <c r="F611" s="116"/>
    </row>
    <row r="612" spans="1:4" ht="15">
      <c r="A612" s="25"/>
      <c r="B612" s="26"/>
      <c r="C612" s="27"/>
      <c r="D612" s="27"/>
    </row>
    <row r="613" spans="1:6" ht="15">
      <c r="A613" s="28"/>
      <c r="B613" s="29"/>
      <c r="C613" s="30"/>
      <c r="D613" s="34" t="s">
        <v>200</v>
      </c>
      <c r="E613" s="69" t="s">
        <v>196</v>
      </c>
      <c r="F613" s="34" t="s">
        <v>199</v>
      </c>
    </row>
    <row r="614" spans="1:6" ht="15">
      <c r="A614" s="31"/>
      <c r="B614" s="32"/>
      <c r="C614" s="33"/>
      <c r="D614" s="34" t="s">
        <v>201</v>
      </c>
      <c r="E614" s="69" t="s">
        <v>198</v>
      </c>
      <c r="F614" s="34" t="s">
        <v>201</v>
      </c>
    </row>
    <row r="615" spans="1:6" ht="15">
      <c r="A615" s="35"/>
      <c r="B615" s="36"/>
      <c r="C615" s="30"/>
      <c r="D615" s="34"/>
      <c r="E615" s="69"/>
      <c r="F615" s="34"/>
    </row>
    <row r="616" spans="1:6" ht="15">
      <c r="A616" s="35"/>
      <c r="B616" s="32"/>
      <c r="C616" s="38" t="s">
        <v>184</v>
      </c>
      <c r="D616" s="74">
        <f>H616</f>
        <v>0</v>
      </c>
      <c r="E616" s="71">
        <f>+E595</f>
        <v>0.5439999999999999</v>
      </c>
      <c r="F616" s="67">
        <f>+D616*E616</f>
        <v>0</v>
      </c>
    </row>
    <row r="617" spans="1:6" ht="15">
      <c r="A617" s="35"/>
      <c r="B617" s="32"/>
      <c r="C617" s="38" t="s">
        <v>185</v>
      </c>
      <c r="D617" s="74">
        <f aca="true" t="shared" si="87" ref="D617:D627">H617</f>
        <v>0</v>
      </c>
      <c r="E617" s="71">
        <f aca="true" t="shared" si="88" ref="E617:E627">+E596</f>
        <v>0.5439999999999999</v>
      </c>
      <c r="F617" s="67">
        <f aca="true" t="shared" si="89" ref="F617:F627">+D617*E617</f>
        <v>0</v>
      </c>
    </row>
    <row r="618" spans="1:6" ht="15">
      <c r="A618" s="35"/>
      <c r="B618" s="32"/>
      <c r="C618" s="38" t="s">
        <v>186</v>
      </c>
      <c r="D618" s="74">
        <f t="shared" si="87"/>
        <v>0</v>
      </c>
      <c r="E618" s="71">
        <f t="shared" si="88"/>
        <v>0.5439999999999999</v>
      </c>
      <c r="F618" s="67">
        <f t="shared" si="89"/>
        <v>0</v>
      </c>
    </row>
    <row r="619" spans="1:6" ht="15">
      <c r="A619" s="35"/>
      <c r="B619" s="32"/>
      <c r="C619" s="38" t="s">
        <v>187</v>
      </c>
      <c r="D619" s="74">
        <f t="shared" si="87"/>
        <v>0</v>
      </c>
      <c r="E619" s="71">
        <f t="shared" si="88"/>
        <v>0.5439999999999999</v>
      </c>
      <c r="F619" s="67">
        <f t="shared" si="89"/>
        <v>0</v>
      </c>
    </row>
    <row r="620" spans="1:6" ht="15">
      <c r="A620" s="35"/>
      <c r="B620" s="32"/>
      <c r="C620" s="38" t="s">
        <v>188</v>
      </c>
      <c r="D620" s="74">
        <f t="shared" si="87"/>
        <v>0</v>
      </c>
      <c r="E620" s="71">
        <f t="shared" si="88"/>
        <v>0.5439999999999999</v>
      </c>
      <c r="F620" s="67">
        <f t="shared" si="89"/>
        <v>0</v>
      </c>
    </row>
    <row r="621" spans="1:6" ht="15">
      <c r="A621" s="35"/>
      <c r="B621" s="32"/>
      <c r="C621" s="38" t="s">
        <v>189</v>
      </c>
      <c r="D621" s="74">
        <f t="shared" si="87"/>
        <v>0</v>
      </c>
      <c r="E621" s="71">
        <f t="shared" si="88"/>
        <v>0.5439999999999999</v>
      </c>
      <c r="F621" s="67">
        <f t="shared" si="89"/>
        <v>0</v>
      </c>
    </row>
    <row r="622" spans="1:6" ht="15">
      <c r="A622" s="35"/>
      <c r="B622" s="32"/>
      <c r="C622" s="38" t="s">
        <v>190</v>
      </c>
      <c r="D622" s="74">
        <f t="shared" si="87"/>
        <v>0</v>
      </c>
      <c r="E622" s="71">
        <f t="shared" si="88"/>
        <v>0.5439999999999999</v>
      </c>
      <c r="F622" s="67">
        <f t="shared" si="89"/>
        <v>0</v>
      </c>
    </row>
    <row r="623" spans="1:6" ht="15">
      <c r="A623" s="35"/>
      <c r="B623" s="32"/>
      <c r="C623" s="38" t="s">
        <v>191</v>
      </c>
      <c r="D623" s="74">
        <f t="shared" si="87"/>
        <v>0</v>
      </c>
      <c r="E623" s="71">
        <f t="shared" si="88"/>
        <v>0.5439999999999999</v>
      </c>
      <c r="F623" s="67">
        <f t="shared" si="89"/>
        <v>0</v>
      </c>
    </row>
    <row r="624" spans="1:6" ht="15">
      <c r="A624" s="35"/>
      <c r="B624" s="32"/>
      <c r="C624" s="38" t="s">
        <v>192</v>
      </c>
      <c r="D624" s="74">
        <f t="shared" si="87"/>
        <v>0</v>
      </c>
      <c r="E624" s="71">
        <f t="shared" si="88"/>
        <v>0.5439999999999999</v>
      </c>
      <c r="F624" s="67">
        <f t="shared" si="89"/>
        <v>0</v>
      </c>
    </row>
    <row r="625" spans="1:6" ht="15">
      <c r="A625" s="35"/>
      <c r="B625" s="32"/>
      <c r="C625" s="38" t="s">
        <v>193</v>
      </c>
      <c r="D625" s="74">
        <f t="shared" si="87"/>
        <v>0</v>
      </c>
      <c r="E625" s="71">
        <f t="shared" si="88"/>
        <v>0.5439999999999999</v>
      </c>
      <c r="F625" s="67">
        <f t="shared" si="89"/>
        <v>0</v>
      </c>
    </row>
    <row r="626" spans="1:6" ht="15">
      <c r="A626" s="35"/>
      <c r="B626" s="32"/>
      <c r="C626" s="38" t="s">
        <v>194</v>
      </c>
      <c r="D626" s="74">
        <f t="shared" si="87"/>
        <v>0</v>
      </c>
      <c r="E626" s="71">
        <f t="shared" si="88"/>
        <v>0.5439999999999999</v>
      </c>
      <c r="F626" s="67">
        <f t="shared" si="89"/>
        <v>0</v>
      </c>
    </row>
    <row r="627" spans="1:6" ht="15">
      <c r="A627" s="35"/>
      <c r="B627" s="32"/>
      <c r="C627" s="38" t="s">
        <v>195</v>
      </c>
      <c r="D627" s="74">
        <f t="shared" si="87"/>
        <v>0</v>
      </c>
      <c r="E627" s="71">
        <f t="shared" si="88"/>
        <v>0.5439999999999999</v>
      </c>
      <c r="F627" s="67">
        <f t="shared" si="89"/>
        <v>0</v>
      </c>
    </row>
    <row r="628" spans="1:6" ht="15">
      <c r="A628" s="35"/>
      <c r="B628" s="32"/>
      <c r="C628" s="38" t="s">
        <v>197</v>
      </c>
      <c r="D628" s="37">
        <f>+F628/E628</f>
        <v>0</v>
      </c>
      <c r="E628" s="71">
        <f>SUM(E616:E627)</f>
        <v>6.527999999999998</v>
      </c>
      <c r="F628" s="67">
        <f>SUM(F616:F627)</f>
        <v>0</v>
      </c>
    </row>
    <row r="629" spans="1:6" ht="15">
      <c r="A629" s="35"/>
      <c r="B629" s="32"/>
      <c r="C629" s="38" t="s">
        <v>152</v>
      </c>
      <c r="D629" s="39">
        <f>D608</f>
        <v>0.03</v>
      </c>
      <c r="E629" s="71"/>
      <c r="F629" s="67"/>
    </row>
    <row r="631" spans="1:6" ht="15">
      <c r="A631" s="114" t="s">
        <v>202</v>
      </c>
      <c r="B631" s="115"/>
      <c r="C631" s="115"/>
      <c r="D631" s="115"/>
      <c r="E631" s="115"/>
      <c r="F631" s="116"/>
    </row>
    <row r="632" spans="1:6" ht="15">
      <c r="A632" s="117">
        <f>+A611+1</f>
        <v>2040</v>
      </c>
      <c r="B632" s="118"/>
      <c r="C632" s="118"/>
      <c r="D632" s="118"/>
      <c r="E632" s="118"/>
      <c r="F632" s="116"/>
    </row>
    <row r="633" spans="1:4" ht="15">
      <c r="A633" s="25"/>
      <c r="B633" s="26"/>
      <c r="C633" s="27"/>
      <c r="D633" s="27"/>
    </row>
    <row r="634" spans="1:6" ht="15">
      <c r="A634" s="28"/>
      <c r="B634" s="29"/>
      <c r="C634" s="30"/>
      <c r="D634" s="34" t="s">
        <v>200</v>
      </c>
      <c r="E634" s="69" t="s">
        <v>196</v>
      </c>
      <c r="F634" s="34" t="s">
        <v>199</v>
      </c>
    </row>
    <row r="635" spans="1:6" ht="15">
      <c r="A635" s="31"/>
      <c r="B635" s="32"/>
      <c r="C635" s="33"/>
      <c r="D635" s="34" t="s">
        <v>201</v>
      </c>
      <c r="E635" s="69" t="s">
        <v>198</v>
      </c>
      <c r="F635" s="34" t="s">
        <v>201</v>
      </c>
    </row>
    <row r="636" spans="1:6" ht="15">
      <c r="A636" s="35"/>
      <c r="B636" s="36"/>
      <c r="C636" s="30"/>
      <c r="D636" s="34"/>
      <c r="E636" s="69"/>
      <c r="F636" s="34"/>
    </row>
    <row r="637" spans="1:6" ht="15">
      <c r="A637" s="35"/>
      <c r="B637" s="32"/>
      <c r="C637" s="38" t="s">
        <v>184</v>
      </c>
      <c r="D637" s="74">
        <f>H637</f>
        <v>0</v>
      </c>
      <c r="E637" s="71">
        <f>+E616</f>
        <v>0.5439999999999999</v>
      </c>
      <c r="F637" s="67">
        <f>+D637*E637</f>
        <v>0</v>
      </c>
    </row>
    <row r="638" spans="1:6" ht="15">
      <c r="A638" s="35"/>
      <c r="B638" s="32"/>
      <c r="C638" s="38" t="s">
        <v>185</v>
      </c>
      <c r="D638" s="74">
        <f aca="true" t="shared" si="90" ref="D638:D648">H638</f>
        <v>0</v>
      </c>
      <c r="E638" s="71">
        <f aca="true" t="shared" si="91" ref="E638:E648">+E617</f>
        <v>0.5439999999999999</v>
      </c>
      <c r="F638" s="67">
        <f aca="true" t="shared" si="92" ref="F638:F648">+D638*E638</f>
        <v>0</v>
      </c>
    </row>
    <row r="639" spans="1:6" ht="15">
      <c r="A639" s="35"/>
      <c r="B639" s="32"/>
      <c r="C639" s="38" t="s">
        <v>186</v>
      </c>
      <c r="D639" s="74">
        <f t="shared" si="90"/>
        <v>0</v>
      </c>
      <c r="E639" s="71">
        <f t="shared" si="91"/>
        <v>0.5439999999999999</v>
      </c>
      <c r="F639" s="67">
        <f t="shared" si="92"/>
        <v>0</v>
      </c>
    </row>
    <row r="640" spans="1:6" ht="15">
      <c r="A640" s="35"/>
      <c r="B640" s="32"/>
      <c r="C640" s="38" t="s">
        <v>187</v>
      </c>
      <c r="D640" s="74">
        <f t="shared" si="90"/>
        <v>0</v>
      </c>
      <c r="E640" s="71">
        <f t="shared" si="91"/>
        <v>0.5439999999999999</v>
      </c>
      <c r="F640" s="67">
        <f t="shared" si="92"/>
        <v>0</v>
      </c>
    </row>
    <row r="641" spans="1:6" ht="15">
      <c r="A641" s="35"/>
      <c r="B641" s="32"/>
      <c r="C641" s="38" t="s">
        <v>188</v>
      </c>
      <c r="D641" s="74">
        <f t="shared" si="90"/>
        <v>0</v>
      </c>
      <c r="E641" s="71">
        <f t="shared" si="91"/>
        <v>0.5439999999999999</v>
      </c>
      <c r="F641" s="67">
        <f t="shared" si="92"/>
        <v>0</v>
      </c>
    </row>
    <row r="642" spans="1:6" ht="15">
      <c r="A642" s="35"/>
      <c r="B642" s="32"/>
      <c r="C642" s="38" t="s">
        <v>189</v>
      </c>
      <c r="D642" s="74">
        <f t="shared" si="90"/>
        <v>0</v>
      </c>
      <c r="E642" s="71">
        <f t="shared" si="91"/>
        <v>0.5439999999999999</v>
      </c>
      <c r="F642" s="67">
        <f t="shared" si="92"/>
        <v>0</v>
      </c>
    </row>
    <row r="643" spans="1:6" ht="15">
      <c r="A643" s="35"/>
      <c r="B643" s="32"/>
      <c r="C643" s="38" t="s">
        <v>190</v>
      </c>
      <c r="D643" s="74">
        <f t="shared" si="90"/>
        <v>0</v>
      </c>
      <c r="E643" s="71">
        <f t="shared" si="91"/>
        <v>0.5439999999999999</v>
      </c>
      <c r="F643" s="67">
        <f t="shared" si="92"/>
        <v>0</v>
      </c>
    </row>
    <row r="644" spans="1:6" ht="15">
      <c r="A644" s="35"/>
      <c r="B644" s="32"/>
      <c r="C644" s="38" t="s">
        <v>191</v>
      </c>
      <c r="D644" s="74">
        <f t="shared" si="90"/>
        <v>0</v>
      </c>
      <c r="E644" s="71">
        <f t="shared" si="91"/>
        <v>0.5439999999999999</v>
      </c>
      <c r="F644" s="67">
        <f t="shared" si="92"/>
        <v>0</v>
      </c>
    </row>
    <row r="645" spans="1:6" ht="15">
      <c r="A645" s="35"/>
      <c r="B645" s="32"/>
      <c r="C645" s="38" t="s">
        <v>192</v>
      </c>
      <c r="D645" s="74">
        <f t="shared" si="90"/>
        <v>0</v>
      </c>
      <c r="E645" s="71">
        <f t="shared" si="91"/>
        <v>0.5439999999999999</v>
      </c>
      <c r="F645" s="67">
        <f t="shared" si="92"/>
        <v>0</v>
      </c>
    </row>
    <row r="646" spans="1:6" ht="15">
      <c r="A646" s="35"/>
      <c r="B646" s="32"/>
      <c r="C646" s="38" t="s">
        <v>193</v>
      </c>
      <c r="D646" s="74">
        <f t="shared" si="90"/>
        <v>0</v>
      </c>
      <c r="E646" s="71">
        <f t="shared" si="91"/>
        <v>0.5439999999999999</v>
      </c>
      <c r="F646" s="67">
        <f t="shared" si="92"/>
        <v>0</v>
      </c>
    </row>
    <row r="647" spans="1:6" ht="15">
      <c r="A647" s="35"/>
      <c r="B647" s="32"/>
      <c r="C647" s="38" t="s">
        <v>194</v>
      </c>
      <c r="D647" s="74">
        <f t="shared" si="90"/>
        <v>0</v>
      </c>
      <c r="E647" s="71">
        <f t="shared" si="91"/>
        <v>0.5439999999999999</v>
      </c>
      <c r="F647" s="67">
        <f t="shared" si="92"/>
        <v>0</v>
      </c>
    </row>
    <row r="648" spans="1:6" ht="15">
      <c r="A648" s="35"/>
      <c r="B648" s="32"/>
      <c r="C648" s="38" t="s">
        <v>195</v>
      </c>
      <c r="D648" s="74">
        <f t="shared" si="90"/>
        <v>0</v>
      </c>
      <c r="E648" s="71">
        <f t="shared" si="91"/>
        <v>0.5439999999999999</v>
      </c>
      <c r="F648" s="67">
        <f t="shared" si="92"/>
        <v>0</v>
      </c>
    </row>
    <row r="649" spans="1:6" ht="15">
      <c r="A649" s="35"/>
      <c r="B649" s="32"/>
      <c r="C649" s="38" t="s">
        <v>197</v>
      </c>
      <c r="D649" s="37">
        <f>+F649/E649</f>
        <v>0</v>
      </c>
      <c r="E649" s="71">
        <f>SUM(E637:E648)</f>
        <v>6.527999999999998</v>
      </c>
      <c r="F649" s="67">
        <f>SUM(F637:F648)</f>
        <v>0</v>
      </c>
    </row>
    <row r="650" spans="1:6" ht="15">
      <c r="A650" s="35"/>
      <c r="B650" s="32"/>
      <c r="C650" s="38" t="s">
        <v>152</v>
      </c>
      <c r="D650" s="39">
        <f>D629</f>
        <v>0.03</v>
      </c>
      <c r="E650" s="71"/>
      <c r="F650" s="67"/>
    </row>
    <row r="652" spans="1:6" ht="15">
      <c r="A652" s="114" t="s">
        <v>202</v>
      </c>
      <c r="B652" s="115"/>
      <c r="C652" s="115"/>
      <c r="D652" s="115"/>
      <c r="E652" s="115"/>
      <c r="F652" s="116"/>
    </row>
    <row r="653" spans="1:6" ht="15">
      <c r="A653" s="117">
        <f>+A632+1</f>
        <v>2041</v>
      </c>
      <c r="B653" s="118"/>
      <c r="C653" s="118"/>
      <c r="D653" s="118"/>
      <c r="E653" s="118"/>
      <c r="F653" s="116"/>
    </row>
    <row r="654" spans="1:4" ht="15">
      <c r="A654" s="25"/>
      <c r="B654" s="26"/>
      <c r="C654" s="27"/>
      <c r="D654" s="27"/>
    </row>
    <row r="655" spans="1:6" ht="15">
      <c r="A655" s="28"/>
      <c r="B655" s="29"/>
      <c r="C655" s="30"/>
      <c r="D655" s="34" t="s">
        <v>200</v>
      </c>
      <c r="E655" s="69" t="s">
        <v>196</v>
      </c>
      <c r="F655" s="34" t="s">
        <v>199</v>
      </c>
    </row>
    <row r="656" spans="1:6" ht="15">
      <c r="A656" s="31"/>
      <c r="B656" s="32"/>
      <c r="C656" s="33"/>
      <c r="D656" s="34" t="s">
        <v>201</v>
      </c>
      <c r="E656" s="69" t="s">
        <v>198</v>
      </c>
      <c r="F656" s="34" t="s">
        <v>201</v>
      </c>
    </row>
    <row r="657" spans="1:6" ht="15">
      <c r="A657" s="35"/>
      <c r="B657" s="36"/>
      <c r="C657" s="30"/>
      <c r="D657" s="34"/>
      <c r="E657" s="69"/>
      <c r="F657" s="34"/>
    </row>
    <row r="658" spans="1:6" ht="15">
      <c r="A658" s="35"/>
      <c r="B658" s="32"/>
      <c r="C658" s="38" t="s">
        <v>184</v>
      </c>
      <c r="D658" s="74">
        <f>H658</f>
        <v>0</v>
      </c>
      <c r="E658" s="71">
        <f>+E637</f>
        <v>0.5439999999999999</v>
      </c>
      <c r="F658" s="67">
        <f>+D658*E658</f>
        <v>0</v>
      </c>
    </row>
    <row r="659" spans="1:6" ht="15">
      <c r="A659" s="35"/>
      <c r="B659" s="32"/>
      <c r="C659" s="38" t="s">
        <v>185</v>
      </c>
      <c r="D659" s="74">
        <f aca="true" t="shared" si="93" ref="D659:D669">H659</f>
        <v>0</v>
      </c>
      <c r="E659" s="71">
        <f aca="true" t="shared" si="94" ref="E659:E669">+E638</f>
        <v>0.5439999999999999</v>
      </c>
      <c r="F659" s="67">
        <f aca="true" t="shared" si="95" ref="F659:F669">+D659*E659</f>
        <v>0</v>
      </c>
    </row>
    <row r="660" spans="1:6" ht="15">
      <c r="A660" s="35"/>
      <c r="B660" s="32"/>
      <c r="C660" s="38" t="s">
        <v>186</v>
      </c>
      <c r="D660" s="74">
        <f t="shared" si="93"/>
        <v>0</v>
      </c>
      <c r="E660" s="71">
        <f t="shared" si="94"/>
        <v>0.5439999999999999</v>
      </c>
      <c r="F660" s="67">
        <f t="shared" si="95"/>
        <v>0</v>
      </c>
    </row>
    <row r="661" spans="1:6" ht="15">
      <c r="A661" s="35"/>
      <c r="B661" s="32"/>
      <c r="C661" s="38" t="s">
        <v>187</v>
      </c>
      <c r="D661" s="74">
        <f t="shared" si="93"/>
        <v>0</v>
      </c>
      <c r="E661" s="71">
        <f t="shared" si="94"/>
        <v>0.5439999999999999</v>
      </c>
      <c r="F661" s="67">
        <f t="shared" si="95"/>
        <v>0</v>
      </c>
    </row>
    <row r="662" spans="1:6" ht="15">
      <c r="A662" s="35"/>
      <c r="B662" s="32"/>
      <c r="C662" s="38" t="s">
        <v>188</v>
      </c>
      <c r="D662" s="74">
        <f t="shared" si="93"/>
        <v>0</v>
      </c>
      <c r="E662" s="71">
        <f t="shared" si="94"/>
        <v>0.5439999999999999</v>
      </c>
      <c r="F662" s="67">
        <f t="shared" si="95"/>
        <v>0</v>
      </c>
    </row>
    <row r="663" spans="1:6" ht="15">
      <c r="A663" s="35"/>
      <c r="B663" s="32"/>
      <c r="C663" s="38" t="s">
        <v>189</v>
      </c>
      <c r="D663" s="74">
        <f t="shared" si="93"/>
        <v>0</v>
      </c>
      <c r="E663" s="71">
        <f t="shared" si="94"/>
        <v>0.5439999999999999</v>
      </c>
      <c r="F663" s="67">
        <f t="shared" si="95"/>
        <v>0</v>
      </c>
    </row>
    <row r="664" spans="1:6" ht="15">
      <c r="A664" s="35"/>
      <c r="B664" s="32"/>
      <c r="C664" s="38" t="s">
        <v>190</v>
      </c>
      <c r="D664" s="74">
        <f t="shared" si="93"/>
        <v>0</v>
      </c>
      <c r="E664" s="71">
        <f t="shared" si="94"/>
        <v>0.5439999999999999</v>
      </c>
      <c r="F664" s="67">
        <f t="shared" si="95"/>
        <v>0</v>
      </c>
    </row>
    <row r="665" spans="1:6" ht="15">
      <c r="A665" s="35"/>
      <c r="B665" s="32"/>
      <c r="C665" s="38" t="s">
        <v>191</v>
      </c>
      <c r="D665" s="74">
        <f t="shared" si="93"/>
        <v>0</v>
      </c>
      <c r="E665" s="71">
        <f t="shared" si="94"/>
        <v>0.5439999999999999</v>
      </c>
      <c r="F665" s="67">
        <f t="shared" si="95"/>
        <v>0</v>
      </c>
    </row>
    <row r="666" spans="1:6" ht="15">
      <c r="A666" s="35"/>
      <c r="B666" s="32"/>
      <c r="C666" s="38" t="s">
        <v>192</v>
      </c>
      <c r="D666" s="74">
        <f t="shared" si="93"/>
        <v>0</v>
      </c>
      <c r="E666" s="71">
        <f t="shared" si="94"/>
        <v>0.5439999999999999</v>
      </c>
      <c r="F666" s="67">
        <f t="shared" si="95"/>
        <v>0</v>
      </c>
    </row>
    <row r="667" spans="1:6" ht="15">
      <c r="A667" s="35"/>
      <c r="B667" s="32"/>
      <c r="C667" s="38" t="s">
        <v>193</v>
      </c>
      <c r="D667" s="74">
        <f t="shared" si="93"/>
        <v>0</v>
      </c>
      <c r="E667" s="71">
        <f t="shared" si="94"/>
        <v>0.5439999999999999</v>
      </c>
      <c r="F667" s="67">
        <f t="shared" si="95"/>
        <v>0</v>
      </c>
    </row>
    <row r="668" spans="1:6" ht="15">
      <c r="A668" s="35"/>
      <c r="B668" s="32"/>
      <c r="C668" s="38" t="s">
        <v>194</v>
      </c>
      <c r="D668" s="74">
        <f t="shared" si="93"/>
        <v>0</v>
      </c>
      <c r="E668" s="71">
        <f t="shared" si="94"/>
        <v>0.5439999999999999</v>
      </c>
      <c r="F668" s="67">
        <f t="shared" si="95"/>
        <v>0</v>
      </c>
    </row>
    <row r="669" spans="1:6" ht="15">
      <c r="A669" s="35"/>
      <c r="B669" s="32"/>
      <c r="C669" s="38" t="s">
        <v>195</v>
      </c>
      <c r="D669" s="74">
        <f t="shared" si="93"/>
        <v>0</v>
      </c>
      <c r="E669" s="71">
        <f t="shared" si="94"/>
        <v>0.5439999999999999</v>
      </c>
      <c r="F669" s="67">
        <f t="shared" si="95"/>
        <v>0</v>
      </c>
    </row>
    <row r="670" spans="1:6" ht="15">
      <c r="A670" s="35"/>
      <c r="B670" s="32"/>
      <c r="C670" s="38" t="s">
        <v>197</v>
      </c>
      <c r="D670" s="37">
        <f>+F670/E670</f>
        <v>0</v>
      </c>
      <c r="E670" s="71">
        <f>SUM(E658:E669)</f>
        <v>6.527999999999998</v>
      </c>
      <c r="F670" s="67">
        <f>SUM(F658:F669)</f>
        <v>0</v>
      </c>
    </row>
    <row r="671" spans="1:6" ht="15">
      <c r="A671" s="35"/>
      <c r="B671" s="32"/>
      <c r="C671" s="38" t="s">
        <v>152</v>
      </c>
      <c r="D671" s="39">
        <f>D650</f>
        <v>0.03</v>
      </c>
      <c r="E671" s="71"/>
      <c r="F671" s="67"/>
    </row>
  </sheetData>
  <sheetProtection/>
  <mergeCells count="64">
    <mergeCell ref="A569:F569"/>
    <mergeCell ref="A589:F589"/>
    <mergeCell ref="A590:F590"/>
    <mergeCell ref="A652:F652"/>
    <mergeCell ref="A653:F653"/>
    <mergeCell ref="A610:F610"/>
    <mergeCell ref="A611:F611"/>
    <mergeCell ref="A631:F631"/>
    <mergeCell ref="A632:F632"/>
    <mergeCell ref="A506:F506"/>
    <mergeCell ref="A526:F526"/>
    <mergeCell ref="A527:F527"/>
    <mergeCell ref="A547:F547"/>
    <mergeCell ref="A548:F548"/>
    <mergeCell ref="A568:F568"/>
    <mergeCell ref="A443:F443"/>
    <mergeCell ref="A463:F463"/>
    <mergeCell ref="A464:F464"/>
    <mergeCell ref="A484:F484"/>
    <mergeCell ref="A485:F485"/>
    <mergeCell ref="A505:F505"/>
    <mergeCell ref="A380:F380"/>
    <mergeCell ref="A400:F400"/>
    <mergeCell ref="A401:F401"/>
    <mergeCell ref="A421:F421"/>
    <mergeCell ref="A422:F422"/>
    <mergeCell ref="A442:F442"/>
    <mergeCell ref="A317:F317"/>
    <mergeCell ref="A337:F337"/>
    <mergeCell ref="A338:F338"/>
    <mergeCell ref="A358:F358"/>
    <mergeCell ref="A359:F359"/>
    <mergeCell ref="A379:F379"/>
    <mergeCell ref="A296:F296"/>
    <mergeCell ref="A233:F233"/>
    <mergeCell ref="A253:F253"/>
    <mergeCell ref="A254:F254"/>
    <mergeCell ref="A274:F274"/>
    <mergeCell ref="A316:F316"/>
    <mergeCell ref="A191:F191"/>
    <mergeCell ref="A211:F211"/>
    <mergeCell ref="A212:F212"/>
    <mergeCell ref="A232:F232"/>
    <mergeCell ref="A275:F275"/>
    <mergeCell ref="A295:F295"/>
    <mergeCell ref="A169:F169"/>
    <mergeCell ref="A170:F170"/>
    <mergeCell ref="A190:F190"/>
    <mergeCell ref="A127:F127"/>
    <mergeCell ref="A128:F128"/>
    <mergeCell ref="A148:F148"/>
    <mergeCell ref="A149:F149"/>
    <mergeCell ref="A64:F64"/>
    <mergeCell ref="A65:F65"/>
    <mergeCell ref="A85:F85"/>
    <mergeCell ref="A86:F86"/>
    <mergeCell ref="A106:F106"/>
    <mergeCell ref="A107:F107"/>
    <mergeCell ref="A1:F1"/>
    <mergeCell ref="A2:F2"/>
    <mergeCell ref="A22:F22"/>
    <mergeCell ref="A23:F23"/>
    <mergeCell ref="A43:F43"/>
    <mergeCell ref="A44:F44"/>
  </mergeCells>
  <printOptions horizontalCentered="1"/>
  <pageMargins left="1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38"/>
  <sheetViews>
    <sheetView zoomScalePageLayoutView="0" workbookViewId="0" topLeftCell="A22">
      <selection activeCell="D4" sqref="D4"/>
    </sheetView>
  </sheetViews>
  <sheetFormatPr defaultColWidth="8.88671875" defaultRowHeight="15"/>
  <cols>
    <col min="1" max="1" width="2.77734375" style="0" customWidth="1"/>
    <col min="2" max="2" width="7.6640625" style="0" customWidth="1"/>
    <col min="3" max="3" width="25.77734375" style="0" customWidth="1"/>
  </cols>
  <sheetData>
    <row r="1" spans="3:4" ht="15">
      <c r="C1" s="2" t="s">
        <v>14</v>
      </c>
      <c r="D1" s="75">
        <f>+Summary!D14</f>
        <v>15</v>
      </c>
    </row>
    <row r="2" spans="2:35" s="1" customFormat="1" ht="15">
      <c r="B2" s="2" t="s">
        <v>163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3:41" s="1" customFormat="1" ht="15">
      <c r="C3" s="1" t="s">
        <v>156</v>
      </c>
      <c r="D3" s="19">
        <f>+Summary!D10</f>
        <v>2010</v>
      </c>
      <c r="E3" s="8">
        <f aca="true" t="shared" si="0" ref="E3:AI3">D3+1</f>
        <v>2011</v>
      </c>
      <c r="F3" s="8">
        <f t="shared" si="0"/>
        <v>2012</v>
      </c>
      <c r="G3" s="8">
        <f t="shared" si="0"/>
        <v>2013</v>
      </c>
      <c r="H3" s="8">
        <f t="shared" si="0"/>
        <v>2014</v>
      </c>
      <c r="I3" s="8">
        <f t="shared" si="0"/>
        <v>2015</v>
      </c>
      <c r="J3" s="8">
        <f t="shared" si="0"/>
        <v>2016</v>
      </c>
      <c r="K3" s="8">
        <f t="shared" si="0"/>
        <v>2017</v>
      </c>
      <c r="L3" s="8">
        <f t="shared" si="0"/>
        <v>2018</v>
      </c>
      <c r="M3" s="8">
        <f t="shared" si="0"/>
        <v>2019</v>
      </c>
      <c r="N3" s="8">
        <f t="shared" si="0"/>
        <v>2020</v>
      </c>
      <c r="O3" s="8">
        <f t="shared" si="0"/>
        <v>2021</v>
      </c>
      <c r="P3" s="8">
        <f t="shared" si="0"/>
        <v>2022</v>
      </c>
      <c r="Q3" s="8">
        <f t="shared" si="0"/>
        <v>2023</v>
      </c>
      <c r="R3" s="8">
        <f t="shared" si="0"/>
        <v>2024</v>
      </c>
      <c r="S3" s="8">
        <f t="shared" si="0"/>
        <v>2025</v>
      </c>
      <c r="T3" s="8">
        <f t="shared" si="0"/>
        <v>2026</v>
      </c>
      <c r="U3" s="8">
        <f t="shared" si="0"/>
        <v>2027</v>
      </c>
      <c r="V3" s="8">
        <f t="shared" si="0"/>
        <v>2028</v>
      </c>
      <c r="W3" s="8">
        <f t="shared" si="0"/>
        <v>2029</v>
      </c>
      <c r="X3" s="8">
        <f t="shared" si="0"/>
        <v>2030</v>
      </c>
      <c r="Y3" s="8">
        <f t="shared" si="0"/>
        <v>2031</v>
      </c>
      <c r="Z3" s="8">
        <f t="shared" si="0"/>
        <v>2032</v>
      </c>
      <c r="AA3" s="8">
        <f t="shared" si="0"/>
        <v>2033</v>
      </c>
      <c r="AB3" s="8">
        <f t="shared" si="0"/>
        <v>2034</v>
      </c>
      <c r="AC3" s="8">
        <f t="shared" si="0"/>
        <v>2035</v>
      </c>
      <c r="AD3" s="8">
        <f t="shared" si="0"/>
        <v>2036</v>
      </c>
      <c r="AE3" s="8">
        <f t="shared" si="0"/>
        <v>2037</v>
      </c>
      <c r="AF3" s="8">
        <f t="shared" si="0"/>
        <v>2038</v>
      </c>
      <c r="AG3" s="8">
        <f t="shared" si="0"/>
        <v>2039</v>
      </c>
      <c r="AH3" s="8">
        <f t="shared" si="0"/>
        <v>2040</v>
      </c>
      <c r="AI3" s="8">
        <f t="shared" si="0"/>
        <v>2041</v>
      </c>
      <c r="AJ3" s="8"/>
      <c r="AK3" s="8"/>
      <c r="AL3" s="8"/>
      <c r="AM3" s="8"/>
      <c r="AN3" s="8"/>
      <c r="AO3" s="8"/>
    </row>
    <row r="4" spans="3:35" s="1" customFormat="1" ht="15">
      <c r="C4" s="2" t="s">
        <v>158</v>
      </c>
      <c r="D4" s="22">
        <f>Summary!D42</f>
        <v>1</v>
      </c>
      <c r="E4" s="22">
        <f>Summary!E42</f>
        <v>0</v>
      </c>
      <c r="F4" s="22">
        <f>Summary!F42</f>
        <v>0</v>
      </c>
      <c r="G4" s="22">
        <f>Summary!G42</f>
        <v>0</v>
      </c>
      <c r="H4" s="22">
        <f>Summary!H42</f>
        <v>0</v>
      </c>
      <c r="I4" s="22">
        <f>Summary!I42</f>
        <v>0</v>
      </c>
      <c r="J4" s="22">
        <f>Summary!J42</f>
        <v>0</v>
      </c>
      <c r="K4" s="22">
        <f>Summary!K42</f>
        <v>0</v>
      </c>
      <c r="L4" s="22">
        <f>Summary!L42</f>
        <v>0</v>
      </c>
      <c r="M4" s="22">
        <f>Summary!M42</f>
        <v>0</v>
      </c>
      <c r="N4" s="22">
        <f>Summary!N42</f>
        <v>0</v>
      </c>
      <c r="O4" s="22">
        <f>Summary!O42</f>
        <v>0</v>
      </c>
      <c r="P4" s="22">
        <f>Summary!P42</f>
        <v>0</v>
      </c>
      <c r="Q4" s="22">
        <f>Summary!Q42</f>
        <v>0</v>
      </c>
      <c r="R4" s="22">
        <f>Summary!R42</f>
        <v>0</v>
      </c>
      <c r="S4" s="22">
        <f>Summary!S42</f>
        <v>0</v>
      </c>
      <c r="T4" s="22">
        <f>Summary!T42</f>
        <v>0</v>
      </c>
      <c r="U4" s="22">
        <f>Summary!U42</f>
        <v>0</v>
      </c>
      <c r="V4" s="22">
        <f>Summary!V42</f>
        <v>0</v>
      </c>
      <c r="W4" s="22">
        <f>Summary!W42</f>
        <v>0</v>
      </c>
      <c r="X4" s="22">
        <f>Summary!X42</f>
        <v>0</v>
      </c>
      <c r="Y4" s="22">
        <f>Summary!Y42</f>
        <v>0</v>
      </c>
      <c r="Z4" s="22">
        <f>Summary!Z42</f>
        <v>0</v>
      </c>
      <c r="AA4" s="22">
        <f>Summary!AA42</f>
        <v>0</v>
      </c>
      <c r="AB4" s="22">
        <f>Summary!AB42</f>
        <v>0</v>
      </c>
      <c r="AC4" s="22">
        <f>Summary!AC42</f>
        <v>0</v>
      </c>
      <c r="AD4" s="22">
        <f>Summary!AD42</f>
        <v>0</v>
      </c>
      <c r="AE4" s="22">
        <f>Summary!AE42</f>
        <v>0</v>
      </c>
      <c r="AF4" s="22">
        <f>Summary!AF42</f>
        <v>0</v>
      </c>
      <c r="AG4" s="22">
        <f>Summary!AG42</f>
        <v>0</v>
      </c>
      <c r="AH4" s="22">
        <f>Summary!AH42</f>
        <v>0</v>
      </c>
      <c r="AI4" s="22">
        <f>Summary!AI42</f>
        <v>0</v>
      </c>
    </row>
    <row r="5" spans="2:35" s="1" customFormat="1" ht="15">
      <c r="B5" s="19">
        <f>+D3</f>
        <v>2010</v>
      </c>
      <c r="C5" s="2" t="s">
        <v>207</v>
      </c>
      <c r="D5" s="8">
        <f>IF(D$3-$B5+1&lt;=$D$1,+$D$4,0)</f>
        <v>1</v>
      </c>
      <c r="E5" s="8">
        <f aca="true" t="shared" si="1" ref="E5:AI5">IF(E$3-$B5+1&lt;=$D$1,+$D$4,0)</f>
        <v>1</v>
      </c>
      <c r="F5" s="8">
        <f t="shared" si="1"/>
        <v>1</v>
      </c>
      <c r="G5" s="8">
        <f t="shared" si="1"/>
        <v>1</v>
      </c>
      <c r="H5" s="8">
        <f t="shared" si="1"/>
        <v>1</v>
      </c>
      <c r="I5" s="8">
        <f t="shared" si="1"/>
        <v>1</v>
      </c>
      <c r="J5" s="8">
        <f t="shared" si="1"/>
        <v>1</v>
      </c>
      <c r="K5" s="8">
        <f t="shared" si="1"/>
        <v>1</v>
      </c>
      <c r="L5" s="8">
        <f t="shared" si="1"/>
        <v>1</v>
      </c>
      <c r="M5" s="8">
        <f t="shared" si="1"/>
        <v>1</v>
      </c>
      <c r="N5" s="8">
        <f t="shared" si="1"/>
        <v>1</v>
      </c>
      <c r="O5" s="8">
        <f t="shared" si="1"/>
        <v>1</v>
      </c>
      <c r="P5" s="8">
        <f t="shared" si="1"/>
        <v>1</v>
      </c>
      <c r="Q5" s="8">
        <f t="shared" si="1"/>
        <v>1</v>
      </c>
      <c r="R5" s="8">
        <f t="shared" si="1"/>
        <v>1</v>
      </c>
      <c r="S5" s="8">
        <f t="shared" si="1"/>
        <v>0</v>
      </c>
      <c r="T5" s="8">
        <f t="shared" si="1"/>
        <v>0</v>
      </c>
      <c r="U5" s="8">
        <f t="shared" si="1"/>
        <v>0</v>
      </c>
      <c r="V5" s="8">
        <f t="shared" si="1"/>
        <v>0</v>
      </c>
      <c r="W5" s="8">
        <f t="shared" si="1"/>
        <v>0</v>
      </c>
      <c r="X5" s="8">
        <f t="shared" si="1"/>
        <v>0</v>
      </c>
      <c r="Y5" s="8">
        <f t="shared" si="1"/>
        <v>0</v>
      </c>
      <c r="Z5" s="8">
        <f t="shared" si="1"/>
        <v>0</v>
      </c>
      <c r="AA5" s="8">
        <f t="shared" si="1"/>
        <v>0</v>
      </c>
      <c r="AB5" s="8">
        <f t="shared" si="1"/>
        <v>0</v>
      </c>
      <c r="AC5" s="8">
        <f t="shared" si="1"/>
        <v>0</v>
      </c>
      <c r="AD5" s="8">
        <f t="shared" si="1"/>
        <v>0</v>
      </c>
      <c r="AE5" s="8">
        <f t="shared" si="1"/>
        <v>0</v>
      </c>
      <c r="AF5" s="8">
        <f t="shared" si="1"/>
        <v>0</v>
      </c>
      <c r="AG5" s="8">
        <f t="shared" si="1"/>
        <v>0</v>
      </c>
      <c r="AH5" s="8">
        <f t="shared" si="1"/>
        <v>0</v>
      </c>
      <c r="AI5" s="8">
        <f t="shared" si="1"/>
        <v>0</v>
      </c>
    </row>
    <row r="6" spans="2:35" ht="15">
      <c r="B6">
        <f aca="true" t="shared" si="2" ref="B6:B36">B5+1</f>
        <v>2011</v>
      </c>
      <c r="C6" s="2" t="s">
        <v>207</v>
      </c>
      <c r="D6" s="8">
        <v>0</v>
      </c>
      <c r="E6" s="8">
        <f aca="true" t="shared" si="3" ref="E6:AI6">IF(E$3-$B6+1&lt;=$D$1,+$E$4,0)</f>
        <v>0</v>
      </c>
      <c r="F6" s="8">
        <f t="shared" si="3"/>
        <v>0</v>
      </c>
      <c r="G6" s="8">
        <f t="shared" si="3"/>
        <v>0</v>
      </c>
      <c r="H6" s="8">
        <f t="shared" si="3"/>
        <v>0</v>
      </c>
      <c r="I6" s="8">
        <f t="shared" si="3"/>
        <v>0</v>
      </c>
      <c r="J6" s="8">
        <f t="shared" si="3"/>
        <v>0</v>
      </c>
      <c r="K6" s="8">
        <f t="shared" si="3"/>
        <v>0</v>
      </c>
      <c r="L6" s="8">
        <f t="shared" si="3"/>
        <v>0</v>
      </c>
      <c r="M6" s="8">
        <f t="shared" si="3"/>
        <v>0</v>
      </c>
      <c r="N6" s="8">
        <f t="shared" si="3"/>
        <v>0</v>
      </c>
      <c r="O6" s="8">
        <f t="shared" si="3"/>
        <v>0</v>
      </c>
      <c r="P6" s="8">
        <f t="shared" si="3"/>
        <v>0</v>
      </c>
      <c r="Q6" s="8">
        <f t="shared" si="3"/>
        <v>0</v>
      </c>
      <c r="R6" s="8">
        <f t="shared" si="3"/>
        <v>0</v>
      </c>
      <c r="S6" s="8">
        <f t="shared" si="3"/>
        <v>0</v>
      </c>
      <c r="T6" s="8">
        <f t="shared" si="3"/>
        <v>0</v>
      </c>
      <c r="U6" s="8">
        <f t="shared" si="3"/>
        <v>0</v>
      </c>
      <c r="V6" s="8">
        <f t="shared" si="3"/>
        <v>0</v>
      </c>
      <c r="W6" s="8">
        <f t="shared" si="3"/>
        <v>0</v>
      </c>
      <c r="X6" s="8">
        <f t="shared" si="3"/>
        <v>0</v>
      </c>
      <c r="Y6" s="8">
        <f t="shared" si="3"/>
        <v>0</v>
      </c>
      <c r="Z6" s="8">
        <f t="shared" si="3"/>
        <v>0</v>
      </c>
      <c r="AA6" s="8">
        <f t="shared" si="3"/>
        <v>0</v>
      </c>
      <c r="AB6" s="8">
        <f t="shared" si="3"/>
        <v>0</v>
      </c>
      <c r="AC6" s="8">
        <f t="shared" si="3"/>
        <v>0</v>
      </c>
      <c r="AD6" s="8">
        <f t="shared" si="3"/>
        <v>0</v>
      </c>
      <c r="AE6" s="8">
        <f t="shared" si="3"/>
        <v>0</v>
      </c>
      <c r="AF6" s="8">
        <f t="shared" si="3"/>
        <v>0</v>
      </c>
      <c r="AG6" s="8">
        <f t="shared" si="3"/>
        <v>0</v>
      </c>
      <c r="AH6" s="8">
        <f t="shared" si="3"/>
        <v>0</v>
      </c>
      <c r="AI6" s="8">
        <f t="shared" si="3"/>
        <v>0</v>
      </c>
    </row>
    <row r="7" spans="2:35" ht="15">
      <c r="B7">
        <f t="shared" si="2"/>
        <v>2012</v>
      </c>
      <c r="C7" s="2" t="s">
        <v>207</v>
      </c>
      <c r="D7" s="8">
        <v>0</v>
      </c>
      <c r="E7" s="8">
        <v>0</v>
      </c>
      <c r="F7" s="8">
        <f>IF(F$3-$B7+1&lt;=$D$1,+$F$4,0)</f>
        <v>0</v>
      </c>
      <c r="G7" s="8">
        <f aca="true" t="shared" si="4" ref="G7:AI7">IF(G$3-$B7+1&lt;=$D$1,+$F$4,0)</f>
        <v>0</v>
      </c>
      <c r="H7" s="8">
        <f t="shared" si="4"/>
        <v>0</v>
      </c>
      <c r="I7" s="8">
        <f t="shared" si="4"/>
        <v>0</v>
      </c>
      <c r="J7" s="8">
        <f t="shared" si="4"/>
        <v>0</v>
      </c>
      <c r="K7" s="8">
        <f t="shared" si="4"/>
        <v>0</v>
      </c>
      <c r="L7" s="8">
        <f t="shared" si="4"/>
        <v>0</v>
      </c>
      <c r="M7" s="8">
        <f t="shared" si="4"/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8">
        <f t="shared" si="4"/>
        <v>0</v>
      </c>
      <c r="R7" s="8">
        <f t="shared" si="4"/>
        <v>0</v>
      </c>
      <c r="S7" s="8">
        <f t="shared" si="4"/>
        <v>0</v>
      </c>
      <c r="T7" s="8">
        <f t="shared" si="4"/>
        <v>0</v>
      </c>
      <c r="U7" s="8">
        <f t="shared" si="4"/>
        <v>0</v>
      </c>
      <c r="V7" s="8">
        <f t="shared" si="4"/>
        <v>0</v>
      </c>
      <c r="W7" s="8">
        <f t="shared" si="4"/>
        <v>0</v>
      </c>
      <c r="X7" s="8">
        <f t="shared" si="4"/>
        <v>0</v>
      </c>
      <c r="Y7" s="8">
        <f t="shared" si="4"/>
        <v>0</v>
      </c>
      <c r="Z7" s="8">
        <f t="shared" si="4"/>
        <v>0</v>
      </c>
      <c r="AA7" s="8">
        <f t="shared" si="4"/>
        <v>0</v>
      </c>
      <c r="AB7" s="8">
        <f t="shared" si="4"/>
        <v>0</v>
      </c>
      <c r="AC7" s="8">
        <f t="shared" si="4"/>
        <v>0</v>
      </c>
      <c r="AD7" s="8">
        <f t="shared" si="4"/>
        <v>0</v>
      </c>
      <c r="AE7" s="8">
        <f t="shared" si="4"/>
        <v>0</v>
      </c>
      <c r="AF7" s="8">
        <f t="shared" si="4"/>
        <v>0</v>
      </c>
      <c r="AG7" s="8">
        <f t="shared" si="4"/>
        <v>0</v>
      </c>
      <c r="AH7" s="8">
        <f t="shared" si="4"/>
        <v>0</v>
      </c>
      <c r="AI7" s="8">
        <f t="shared" si="4"/>
        <v>0</v>
      </c>
    </row>
    <row r="8" spans="2:35" ht="15">
      <c r="B8">
        <f t="shared" si="2"/>
        <v>2013</v>
      </c>
      <c r="C8" s="2" t="s">
        <v>207</v>
      </c>
      <c r="D8" s="8">
        <v>0</v>
      </c>
      <c r="E8" s="8">
        <v>0</v>
      </c>
      <c r="F8" s="8">
        <v>0</v>
      </c>
      <c r="G8" s="8">
        <f>IF(G$3-$B8+1&lt;=$D$1,+$G$4,0)</f>
        <v>0</v>
      </c>
      <c r="H8" s="8">
        <f aca="true" t="shared" si="5" ref="H8:AI8">IF(H$3-$B8+1&lt;=$D$1,+$G$4,0)</f>
        <v>0</v>
      </c>
      <c r="I8" s="8">
        <f t="shared" si="5"/>
        <v>0</v>
      </c>
      <c r="J8" s="8">
        <f t="shared" si="5"/>
        <v>0</v>
      </c>
      <c r="K8" s="8">
        <f t="shared" si="5"/>
        <v>0</v>
      </c>
      <c r="L8" s="8">
        <f t="shared" si="5"/>
        <v>0</v>
      </c>
      <c r="M8" s="8">
        <f t="shared" si="5"/>
        <v>0</v>
      </c>
      <c r="N8" s="8">
        <f t="shared" si="5"/>
        <v>0</v>
      </c>
      <c r="O8" s="8">
        <f t="shared" si="5"/>
        <v>0</v>
      </c>
      <c r="P8" s="8">
        <f t="shared" si="5"/>
        <v>0</v>
      </c>
      <c r="Q8" s="8">
        <f t="shared" si="5"/>
        <v>0</v>
      </c>
      <c r="R8" s="8">
        <f t="shared" si="5"/>
        <v>0</v>
      </c>
      <c r="S8" s="8">
        <f t="shared" si="5"/>
        <v>0</v>
      </c>
      <c r="T8" s="8">
        <f t="shared" si="5"/>
        <v>0</v>
      </c>
      <c r="U8" s="8">
        <f t="shared" si="5"/>
        <v>0</v>
      </c>
      <c r="V8" s="8">
        <f t="shared" si="5"/>
        <v>0</v>
      </c>
      <c r="W8" s="8">
        <f t="shared" si="5"/>
        <v>0</v>
      </c>
      <c r="X8" s="8">
        <f t="shared" si="5"/>
        <v>0</v>
      </c>
      <c r="Y8" s="8">
        <f t="shared" si="5"/>
        <v>0</v>
      </c>
      <c r="Z8" s="8">
        <f t="shared" si="5"/>
        <v>0</v>
      </c>
      <c r="AA8" s="8">
        <f t="shared" si="5"/>
        <v>0</v>
      </c>
      <c r="AB8" s="8">
        <f t="shared" si="5"/>
        <v>0</v>
      </c>
      <c r="AC8" s="8">
        <f t="shared" si="5"/>
        <v>0</v>
      </c>
      <c r="AD8" s="8">
        <f t="shared" si="5"/>
        <v>0</v>
      </c>
      <c r="AE8" s="8">
        <f t="shared" si="5"/>
        <v>0</v>
      </c>
      <c r="AF8" s="8">
        <f t="shared" si="5"/>
        <v>0</v>
      </c>
      <c r="AG8" s="8">
        <f t="shared" si="5"/>
        <v>0</v>
      </c>
      <c r="AH8" s="8">
        <f t="shared" si="5"/>
        <v>0</v>
      </c>
      <c r="AI8" s="8">
        <f t="shared" si="5"/>
        <v>0</v>
      </c>
    </row>
    <row r="9" spans="2:35" ht="15">
      <c r="B9">
        <f t="shared" si="2"/>
        <v>2014</v>
      </c>
      <c r="C9" s="2" t="s">
        <v>207</v>
      </c>
      <c r="D9" s="8">
        <v>0</v>
      </c>
      <c r="E9" s="8">
        <v>0</v>
      </c>
      <c r="F9" s="8">
        <v>0</v>
      </c>
      <c r="G9" s="8">
        <v>0</v>
      </c>
      <c r="H9" s="8">
        <f>IF(H$3-$B9+1&lt;=$D$1,+$H$4,0)</f>
        <v>0</v>
      </c>
      <c r="I9" s="8">
        <f aca="true" t="shared" si="6" ref="I9:AI9">IF(I$3-$B9+1&lt;=$D$1,+$H$4,0)</f>
        <v>0</v>
      </c>
      <c r="J9" s="8">
        <f t="shared" si="6"/>
        <v>0</v>
      </c>
      <c r="K9" s="8">
        <f t="shared" si="6"/>
        <v>0</v>
      </c>
      <c r="L9" s="8">
        <f t="shared" si="6"/>
        <v>0</v>
      </c>
      <c r="M9" s="8">
        <f t="shared" si="6"/>
        <v>0</v>
      </c>
      <c r="N9" s="8">
        <f t="shared" si="6"/>
        <v>0</v>
      </c>
      <c r="O9" s="8">
        <f t="shared" si="6"/>
        <v>0</v>
      </c>
      <c r="P9" s="8">
        <f t="shared" si="6"/>
        <v>0</v>
      </c>
      <c r="Q9" s="8">
        <f t="shared" si="6"/>
        <v>0</v>
      </c>
      <c r="R9" s="8">
        <f t="shared" si="6"/>
        <v>0</v>
      </c>
      <c r="S9" s="8">
        <f t="shared" si="6"/>
        <v>0</v>
      </c>
      <c r="T9" s="8">
        <f t="shared" si="6"/>
        <v>0</v>
      </c>
      <c r="U9" s="8">
        <f t="shared" si="6"/>
        <v>0</v>
      </c>
      <c r="V9" s="8">
        <f t="shared" si="6"/>
        <v>0</v>
      </c>
      <c r="W9" s="8">
        <f t="shared" si="6"/>
        <v>0</v>
      </c>
      <c r="X9" s="8">
        <f t="shared" si="6"/>
        <v>0</v>
      </c>
      <c r="Y9" s="8">
        <f t="shared" si="6"/>
        <v>0</v>
      </c>
      <c r="Z9" s="8">
        <f t="shared" si="6"/>
        <v>0</v>
      </c>
      <c r="AA9" s="8">
        <f t="shared" si="6"/>
        <v>0</v>
      </c>
      <c r="AB9" s="8">
        <f t="shared" si="6"/>
        <v>0</v>
      </c>
      <c r="AC9" s="8">
        <f t="shared" si="6"/>
        <v>0</v>
      </c>
      <c r="AD9" s="8">
        <f t="shared" si="6"/>
        <v>0</v>
      </c>
      <c r="AE9" s="8">
        <f t="shared" si="6"/>
        <v>0</v>
      </c>
      <c r="AF9" s="8">
        <f t="shared" si="6"/>
        <v>0</v>
      </c>
      <c r="AG9" s="8">
        <f t="shared" si="6"/>
        <v>0</v>
      </c>
      <c r="AH9" s="8">
        <f t="shared" si="6"/>
        <v>0</v>
      </c>
      <c r="AI9" s="8">
        <f t="shared" si="6"/>
        <v>0</v>
      </c>
    </row>
    <row r="10" spans="2:35" ht="15">
      <c r="B10">
        <f t="shared" si="2"/>
        <v>2015</v>
      </c>
      <c r="C10" s="2" t="s">
        <v>207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f>IF(I$3-$B10+1&lt;=$D$1,+$I$4,0)</f>
        <v>0</v>
      </c>
      <c r="J10" s="8">
        <f aca="true" t="shared" si="7" ref="J10:AI10">IF(J$3-$B10+1&lt;=$D$1,+$I$4,0)</f>
        <v>0</v>
      </c>
      <c r="K10" s="8">
        <f t="shared" si="7"/>
        <v>0</v>
      </c>
      <c r="L10" s="8">
        <f t="shared" si="7"/>
        <v>0</v>
      </c>
      <c r="M10" s="8">
        <f t="shared" si="7"/>
        <v>0</v>
      </c>
      <c r="N10" s="8">
        <f t="shared" si="7"/>
        <v>0</v>
      </c>
      <c r="O10" s="8">
        <f t="shared" si="7"/>
        <v>0</v>
      </c>
      <c r="P10" s="8">
        <f t="shared" si="7"/>
        <v>0</v>
      </c>
      <c r="Q10" s="8">
        <f t="shared" si="7"/>
        <v>0</v>
      </c>
      <c r="R10" s="8">
        <f t="shared" si="7"/>
        <v>0</v>
      </c>
      <c r="S10" s="8">
        <f t="shared" si="7"/>
        <v>0</v>
      </c>
      <c r="T10" s="8">
        <f t="shared" si="7"/>
        <v>0</v>
      </c>
      <c r="U10" s="8">
        <f t="shared" si="7"/>
        <v>0</v>
      </c>
      <c r="V10" s="8">
        <f t="shared" si="7"/>
        <v>0</v>
      </c>
      <c r="W10" s="8">
        <f t="shared" si="7"/>
        <v>0</v>
      </c>
      <c r="X10" s="8">
        <f t="shared" si="7"/>
        <v>0</v>
      </c>
      <c r="Y10" s="8">
        <f t="shared" si="7"/>
        <v>0</v>
      </c>
      <c r="Z10" s="8">
        <f t="shared" si="7"/>
        <v>0</v>
      </c>
      <c r="AA10" s="8">
        <f t="shared" si="7"/>
        <v>0</v>
      </c>
      <c r="AB10" s="8">
        <f t="shared" si="7"/>
        <v>0</v>
      </c>
      <c r="AC10" s="8">
        <f t="shared" si="7"/>
        <v>0</v>
      </c>
      <c r="AD10" s="8">
        <f t="shared" si="7"/>
        <v>0</v>
      </c>
      <c r="AE10" s="8">
        <f t="shared" si="7"/>
        <v>0</v>
      </c>
      <c r="AF10" s="8">
        <f t="shared" si="7"/>
        <v>0</v>
      </c>
      <c r="AG10" s="8">
        <f t="shared" si="7"/>
        <v>0</v>
      </c>
      <c r="AH10" s="8">
        <f t="shared" si="7"/>
        <v>0</v>
      </c>
      <c r="AI10" s="8">
        <f t="shared" si="7"/>
        <v>0</v>
      </c>
    </row>
    <row r="11" spans="2:35" ht="15">
      <c r="B11">
        <f t="shared" si="2"/>
        <v>2016</v>
      </c>
      <c r="C11" s="2" t="s">
        <v>207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f>IF(J$3-$B11+1&lt;=$D$1,+$J$4,0)</f>
        <v>0</v>
      </c>
      <c r="K11" s="8">
        <f aca="true" t="shared" si="8" ref="K11:AI11">IF(K$3-$B11+1&lt;=$D$1,+$J$4,0)</f>
        <v>0</v>
      </c>
      <c r="L11" s="8">
        <f t="shared" si="8"/>
        <v>0</v>
      </c>
      <c r="M11" s="8">
        <f t="shared" si="8"/>
        <v>0</v>
      </c>
      <c r="N11" s="8">
        <f t="shared" si="8"/>
        <v>0</v>
      </c>
      <c r="O11" s="8">
        <f t="shared" si="8"/>
        <v>0</v>
      </c>
      <c r="P11" s="8">
        <f t="shared" si="8"/>
        <v>0</v>
      </c>
      <c r="Q11" s="8">
        <f t="shared" si="8"/>
        <v>0</v>
      </c>
      <c r="R11" s="8">
        <f t="shared" si="8"/>
        <v>0</v>
      </c>
      <c r="S11" s="8">
        <f t="shared" si="8"/>
        <v>0</v>
      </c>
      <c r="T11" s="8">
        <f t="shared" si="8"/>
        <v>0</v>
      </c>
      <c r="U11" s="8">
        <f t="shared" si="8"/>
        <v>0</v>
      </c>
      <c r="V11" s="8">
        <f t="shared" si="8"/>
        <v>0</v>
      </c>
      <c r="W11" s="8">
        <f t="shared" si="8"/>
        <v>0</v>
      </c>
      <c r="X11" s="8">
        <f t="shared" si="8"/>
        <v>0</v>
      </c>
      <c r="Y11" s="8">
        <f t="shared" si="8"/>
        <v>0</v>
      </c>
      <c r="Z11" s="8">
        <f t="shared" si="8"/>
        <v>0</v>
      </c>
      <c r="AA11" s="8">
        <f t="shared" si="8"/>
        <v>0</v>
      </c>
      <c r="AB11" s="8">
        <f t="shared" si="8"/>
        <v>0</v>
      </c>
      <c r="AC11" s="8">
        <f t="shared" si="8"/>
        <v>0</v>
      </c>
      <c r="AD11" s="8">
        <f t="shared" si="8"/>
        <v>0</v>
      </c>
      <c r="AE11" s="8">
        <f t="shared" si="8"/>
        <v>0</v>
      </c>
      <c r="AF11" s="8">
        <f t="shared" si="8"/>
        <v>0</v>
      </c>
      <c r="AG11" s="8">
        <f t="shared" si="8"/>
        <v>0</v>
      </c>
      <c r="AH11" s="8">
        <f t="shared" si="8"/>
        <v>0</v>
      </c>
      <c r="AI11" s="8">
        <f t="shared" si="8"/>
        <v>0</v>
      </c>
    </row>
    <row r="12" spans="2:35" ht="15">
      <c r="B12">
        <f t="shared" si="2"/>
        <v>2017</v>
      </c>
      <c r="C12" s="2" t="s">
        <v>207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f>IF(K$3-$B12+1&lt;=$D$1,+$K$4,0)</f>
        <v>0</v>
      </c>
      <c r="L12" s="8">
        <f aca="true" t="shared" si="9" ref="L12:AI12">IF(L$3-$B12+1&lt;=$D$1,+$K$4,0)</f>
        <v>0</v>
      </c>
      <c r="M12" s="8">
        <f t="shared" si="9"/>
        <v>0</v>
      </c>
      <c r="N12" s="8">
        <f t="shared" si="9"/>
        <v>0</v>
      </c>
      <c r="O12" s="8">
        <f t="shared" si="9"/>
        <v>0</v>
      </c>
      <c r="P12" s="8">
        <f t="shared" si="9"/>
        <v>0</v>
      </c>
      <c r="Q12" s="8">
        <f t="shared" si="9"/>
        <v>0</v>
      </c>
      <c r="R12" s="8">
        <f t="shared" si="9"/>
        <v>0</v>
      </c>
      <c r="S12" s="8">
        <f t="shared" si="9"/>
        <v>0</v>
      </c>
      <c r="T12" s="8">
        <f t="shared" si="9"/>
        <v>0</v>
      </c>
      <c r="U12" s="8">
        <f t="shared" si="9"/>
        <v>0</v>
      </c>
      <c r="V12" s="8">
        <f t="shared" si="9"/>
        <v>0</v>
      </c>
      <c r="W12" s="8">
        <f t="shared" si="9"/>
        <v>0</v>
      </c>
      <c r="X12" s="8">
        <f t="shared" si="9"/>
        <v>0</v>
      </c>
      <c r="Y12" s="8">
        <f t="shared" si="9"/>
        <v>0</v>
      </c>
      <c r="Z12" s="8">
        <f t="shared" si="9"/>
        <v>0</v>
      </c>
      <c r="AA12" s="8">
        <f t="shared" si="9"/>
        <v>0</v>
      </c>
      <c r="AB12" s="8">
        <f t="shared" si="9"/>
        <v>0</v>
      </c>
      <c r="AC12" s="8">
        <f t="shared" si="9"/>
        <v>0</v>
      </c>
      <c r="AD12" s="8">
        <f t="shared" si="9"/>
        <v>0</v>
      </c>
      <c r="AE12" s="8">
        <f t="shared" si="9"/>
        <v>0</v>
      </c>
      <c r="AF12" s="8">
        <f t="shared" si="9"/>
        <v>0</v>
      </c>
      <c r="AG12" s="8">
        <f t="shared" si="9"/>
        <v>0</v>
      </c>
      <c r="AH12" s="8">
        <f t="shared" si="9"/>
        <v>0</v>
      </c>
      <c r="AI12" s="8">
        <f t="shared" si="9"/>
        <v>0</v>
      </c>
    </row>
    <row r="13" spans="2:35" ht="15">
      <c r="B13">
        <f t="shared" si="2"/>
        <v>2018</v>
      </c>
      <c r="C13" s="2" t="s">
        <v>207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>IF(L$3-$B13+1&lt;=$D$1,+$L$4,0)</f>
        <v>0</v>
      </c>
      <c r="M13" s="8">
        <f aca="true" t="shared" si="10" ref="M13:AI13">IF(M$3-$B13+1&lt;=$D$1,+$L$4,0)</f>
        <v>0</v>
      </c>
      <c r="N13" s="8">
        <f t="shared" si="10"/>
        <v>0</v>
      </c>
      <c r="O13" s="8">
        <f t="shared" si="10"/>
        <v>0</v>
      </c>
      <c r="P13" s="8">
        <f t="shared" si="10"/>
        <v>0</v>
      </c>
      <c r="Q13" s="8">
        <f t="shared" si="10"/>
        <v>0</v>
      </c>
      <c r="R13" s="8">
        <f t="shared" si="10"/>
        <v>0</v>
      </c>
      <c r="S13" s="8">
        <f t="shared" si="10"/>
        <v>0</v>
      </c>
      <c r="T13" s="8">
        <f t="shared" si="10"/>
        <v>0</v>
      </c>
      <c r="U13" s="8">
        <f t="shared" si="10"/>
        <v>0</v>
      </c>
      <c r="V13" s="8">
        <f t="shared" si="10"/>
        <v>0</v>
      </c>
      <c r="W13" s="8">
        <f t="shared" si="10"/>
        <v>0</v>
      </c>
      <c r="X13" s="8">
        <f t="shared" si="10"/>
        <v>0</v>
      </c>
      <c r="Y13" s="8">
        <f t="shared" si="10"/>
        <v>0</v>
      </c>
      <c r="Z13" s="8">
        <f t="shared" si="10"/>
        <v>0</v>
      </c>
      <c r="AA13" s="8">
        <f t="shared" si="10"/>
        <v>0</v>
      </c>
      <c r="AB13" s="8">
        <f t="shared" si="10"/>
        <v>0</v>
      </c>
      <c r="AC13" s="8">
        <f t="shared" si="10"/>
        <v>0</v>
      </c>
      <c r="AD13" s="8">
        <f t="shared" si="10"/>
        <v>0</v>
      </c>
      <c r="AE13" s="8">
        <f t="shared" si="10"/>
        <v>0</v>
      </c>
      <c r="AF13" s="8">
        <f t="shared" si="10"/>
        <v>0</v>
      </c>
      <c r="AG13" s="8">
        <f t="shared" si="10"/>
        <v>0</v>
      </c>
      <c r="AH13" s="8">
        <f t="shared" si="10"/>
        <v>0</v>
      </c>
      <c r="AI13" s="8">
        <f t="shared" si="10"/>
        <v>0</v>
      </c>
    </row>
    <row r="14" spans="2:35" ht="15">
      <c r="B14">
        <f t="shared" si="2"/>
        <v>2019</v>
      </c>
      <c r="C14" s="2" t="s">
        <v>207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f>IF(M$3-$B14+1&lt;=$D$1,+$M$4,0)</f>
        <v>0</v>
      </c>
      <c r="N14" s="8">
        <f aca="true" t="shared" si="11" ref="N14:AI14">IF(N$3-$B14+1&lt;=$D$1,+$M$4,0)</f>
        <v>0</v>
      </c>
      <c r="O14" s="8">
        <f t="shared" si="11"/>
        <v>0</v>
      </c>
      <c r="P14" s="8">
        <f t="shared" si="11"/>
        <v>0</v>
      </c>
      <c r="Q14" s="8">
        <f t="shared" si="11"/>
        <v>0</v>
      </c>
      <c r="R14" s="8">
        <f t="shared" si="11"/>
        <v>0</v>
      </c>
      <c r="S14" s="8">
        <f t="shared" si="11"/>
        <v>0</v>
      </c>
      <c r="T14" s="8">
        <f t="shared" si="11"/>
        <v>0</v>
      </c>
      <c r="U14" s="8">
        <f t="shared" si="11"/>
        <v>0</v>
      </c>
      <c r="V14" s="8">
        <f t="shared" si="11"/>
        <v>0</v>
      </c>
      <c r="W14" s="8">
        <f t="shared" si="11"/>
        <v>0</v>
      </c>
      <c r="X14" s="8">
        <f t="shared" si="11"/>
        <v>0</v>
      </c>
      <c r="Y14" s="8">
        <f t="shared" si="11"/>
        <v>0</v>
      </c>
      <c r="Z14" s="8">
        <f t="shared" si="11"/>
        <v>0</v>
      </c>
      <c r="AA14" s="8">
        <f t="shared" si="11"/>
        <v>0</v>
      </c>
      <c r="AB14" s="8">
        <f t="shared" si="11"/>
        <v>0</v>
      </c>
      <c r="AC14" s="8">
        <f t="shared" si="11"/>
        <v>0</v>
      </c>
      <c r="AD14" s="8">
        <f t="shared" si="11"/>
        <v>0</v>
      </c>
      <c r="AE14" s="8">
        <f t="shared" si="11"/>
        <v>0</v>
      </c>
      <c r="AF14" s="8">
        <f t="shared" si="11"/>
        <v>0</v>
      </c>
      <c r="AG14" s="8">
        <f t="shared" si="11"/>
        <v>0</v>
      </c>
      <c r="AH14" s="8">
        <f t="shared" si="11"/>
        <v>0</v>
      </c>
      <c r="AI14" s="8">
        <f t="shared" si="11"/>
        <v>0</v>
      </c>
    </row>
    <row r="15" spans="2:35" ht="15">
      <c r="B15">
        <f t="shared" si="2"/>
        <v>2020</v>
      </c>
      <c r="C15" s="2" t="s">
        <v>207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IF(N$3-$B15+1&lt;=$D$1,+$N$4,0)</f>
        <v>0</v>
      </c>
      <c r="O15" s="8">
        <f aca="true" t="shared" si="12" ref="O15:AI15">IF(O$3-$B15+1&lt;=$D$1,+$N$4,0)</f>
        <v>0</v>
      </c>
      <c r="P15" s="8">
        <f t="shared" si="12"/>
        <v>0</v>
      </c>
      <c r="Q15" s="8">
        <f t="shared" si="12"/>
        <v>0</v>
      </c>
      <c r="R15" s="8">
        <f t="shared" si="12"/>
        <v>0</v>
      </c>
      <c r="S15" s="8">
        <f t="shared" si="12"/>
        <v>0</v>
      </c>
      <c r="T15" s="8">
        <f t="shared" si="12"/>
        <v>0</v>
      </c>
      <c r="U15" s="8">
        <f t="shared" si="12"/>
        <v>0</v>
      </c>
      <c r="V15" s="8">
        <f t="shared" si="12"/>
        <v>0</v>
      </c>
      <c r="W15" s="8">
        <f t="shared" si="12"/>
        <v>0</v>
      </c>
      <c r="X15" s="8">
        <f t="shared" si="12"/>
        <v>0</v>
      </c>
      <c r="Y15" s="8">
        <f t="shared" si="12"/>
        <v>0</v>
      </c>
      <c r="Z15" s="8">
        <f t="shared" si="12"/>
        <v>0</v>
      </c>
      <c r="AA15" s="8">
        <f t="shared" si="12"/>
        <v>0</v>
      </c>
      <c r="AB15" s="8">
        <f t="shared" si="12"/>
        <v>0</v>
      </c>
      <c r="AC15" s="8">
        <f t="shared" si="12"/>
        <v>0</v>
      </c>
      <c r="AD15" s="8">
        <f t="shared" si="12"/>
        <v>0</v>
      </c>
      <c r="AE15" s="8">
        <f t="shared" si="12"/>
        <v>0</v>
      </c>
      <c r="AF15" s="8">
        <f t="shared" si="12"/>
        <v>0</v>
      </c>
      <c r="AG15" s="8">
        <f t="shared" si="12"/>
        <v>0</v>
      </c>
      <c r="AH15" s="8">
        <f t="shared" si="12"/>
        <v>0</v>
      </c>
      <c r="AI15" s="8">
        <f t="shared" si="12"/>
        <v>0</v>
      </c>
    </row>
    <row r="16" spans="2:35" ht="15">
      <c r="B16">
        <f t="shared" si="2"/>
        <v>2021</v>
      </c>
      <c r="C16" s="2" t="s">
        <v>207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>IF(O$3-$B16+1&lt;=$D$1,+$O$4,0)</f>
        <v>0</v>
      </c>
      <c r="P16" s="8">
        <f aca="true" t="shared" si="13" ref="P16:AI16">IF(P$3-$B16+1&lt;=$D$1,+$O$4,0)</f>
        <v>0</v>
      </c>
      <c r="Q16" s="8">
        <f t="shared" si="13"/>
        <v>0</v>
      </c>
      <c r="R16" s="8">
        <f t="shared" si="13"/>
        <v>0</v>
      </c>
      <c r="S16" s="8">
        <f t="shared" si="13"/>
        <v>0</v>
      </c>
      <c r="T16" s="8">
        <f t="shared" si="13"/>
        <v>0</v>
      </c>
      <c r="U16" s="8">
        <f t="shared" si="13"/>
        <v>0</v>
      </c>
      <c r="V16" s="8">
        <f t="shared" si="13"/>
        <v>0</v>
      </c>
      <c r="W16" s="8">
        <f t="shared" si="13"/>
        <v>0</v>
      </c>
      <c r="X16" s="8">
        <f t="shared" si="13"/>
        <v>0</v>
      </c>
      <c r="Y16" s="8">
        <f t="shared" si="13"/>
        <v>0</v>
      </c>
      <c r="Z16" s="8">
        <f t="shared" si="13"/>
        <v>0</v>
      </c>
      <c r="AA16" s="8">
        <f t="shared" si="13"/>
        <v>0</v>
      </c>
      <c r="AB16" s="8">
        <f t="shared" si="13"/>
        <v>0</v>
      </c>
      <c r="AC16" s="8">
        <f t="shared" si="13"/>
        <v>0</v>
      </c>
      <c r="AD16" s="8">
        <f t="shared" si="13"/>
        <v>0</v>
      </c>
      <c r="AE16" s="8">
        <f t="shared" si="13"/>
        <v>0</v>
      </c>
      <c r="AF16" s="8">
        <f t="shared" si="13"/>
        <v>0</v>
      </c>
      <c r="AG16" s="8">
        <f t="shared" si="13"/>
        <v>0</v>
      </c>
      <c r="AH16" s="8">
        <f t="shared" si="13"/>
        <v>0</v>
      </c>
      <c r="AI16" s="8">
        <f t="shared" si="13"/>
        <v>0</v>
      </c>
    </row>
    <row r="17" spans="2:35" ht="15">
      <c r="B17">
        <f t="shared" si="2"/>
        <v>2022</v>
      </c>
      <c r="C17" s="2" t="s">
        <v>207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>IF(P$3-$B17+1&lt;=$D$1,+$P$4,0)</f>
        <v>0</v>
      </c>
      <c r="Q17" s="8">
        <f aca="true" t="shared" si="14" ref="Q17:AI17">IF(Q$3-$B17+1&lt;=$D$1,+$P$4,0)</f>
        <v>0</v>
      </c>
      <c r="R17" s="8">
        <f t="shared" si="14"/>
        <v>0</v>
      </c>
      <c r="S17" s="8">
        <f t="shared" si="14"/>
        <v>0</v>
      </c>
      <c r="T17" s="8">
        <f t="shared" si="14"/>
        <v>0</v>
      </c>
      <c r="U17" s="8">
        <f t="shared" si="14"/>
        <v>0</v>
      </c>
      <c r="V17" s="8">
        <f t="shared" si="14"/>
        <v>0</v>
      </c>
      <c r="W17" s="8">
        <f t="shared" si="14"/>
        <v>0</v>
      </c>
      <c r="X17" s="8">
        <f t="shared" si="14"/>
        <v>0</v>
      </c>
      <c r="Y17" s="8">
        <f t="shared" si="14"/>
        <v>0</v>
      </c>
      <c r="Z17" s="8">
        <f t="shared" si="14"/>
        <v>0</v>
      </c>
      <c r="AA17" s="8">
        <f t="shared" si="14"/>
        <v>0</v>
      </c>
      <c r="AB17" s="8">
        <f t="shared" si="14"/>
        <v>0</v>
      </c>
      <c r="AC17" s="8">
        <f t="shared" si="14"/>
        <v>0</v>
      </c>
      <c r="AD17" s="8">
        <f t="shared" si="14"/>
        <v>0</v>
      </c>
      <c r="AE17" s="8">
        <f t="shared" si="14"/>
        <v>0</v>
      </c>
      <c r="AF17" s="8">
        <f t="shared" si="14"/>
        <v>0</v>
      </c>
      <c r="AG17" s="8">
        <f t="shared" si="14"/>
        <v>0</v>
      </c>
      <c r="AH17" s="8">
        <f t="shared" si="14"/>
        <v>0</v>
      </c>
      <c r="AI17" s="8">
        <f t="shared" si="14"/>
        <v>0</v>
      </c>
    </row>
    <row r="18" spans="2:35" ht="15">
      <c r="B18">
        <f t="shared" si="2"/>
        <v>2023</v>
      </c>
      <c r="C18" s="2" t="s">
        <v>207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f>IF(Q$3-$B18+1&lt;=$D$1,+$Q$4,0)</f>
        <v>0</v>
      </c>
      <c r="R18" s="8">
        <f aca="true" t="shared" si="15" ref="R18:AI18">IF(R$3-$B18+1&lt;=$D$1,+$Q$4,0)</f>
        <v>0</v>
      </c>
      <c r="S18" s="8">
        <f t="shared" si="15"/>
        <v>0</v>
      </c>
      <c r="T18" s="8">
        <f t="shared" si="15"/>
        <v>0</v>
      </c>
      <c r="U18" s="8">
        <f t="shared" si="15"/>
        <v>0</v>
      </c>
      <c r="V18" s="8">
        <f t="shared" si="15"/>
        <v>0</v>
      </c>
      <c r="W18" s="8">
        <f t="shared" si="15"/>
        <v>0</v>
      </c>
      <c r="X18" s="8">
        <f t="shared" si="15"/>
        <v>0</v>
      </c>
      <c r="Y18" s="8">
        <f t="shared" si="15"/>
        <v>0</v>
      </c>
      <c r="Z18" s="8">
        <f t="shared" si="15"/>
        <v>0</v>
      </c>
      <c r="AA18" s="8">
        <f t="shared" si="15"/>
        <v>0</v>
      </c>
      <c r="AB18" s="8">
        <f t="shared" si="15"/>
        <v>0</v>
      </c>
      <c r="AC18" s="8">
        <f t="shared" si="15"/>
        <v>0</v>
      </c>
      <c r="AD18" s="8">
        <f t="shared" si="15"/>
        <v>0</v>
      </c>
      <c r="AE18" s="8">
        <f t="shared" si="15"/>
        <v>0</v>
      </c>
      <c r="AF18" s="8">
        <f t="shared" si="15"/>
        <v>0</v>
      </c>
      <c r="AG18" s="8">
        <f t="shared" si="15"/>
        <v>0</v>
      </c>
      <c r="AH18" s="8">
        <f t="shared" si="15"/>
        <v>0</v>
      </c>
      <c r="AI18" s="8">
        <f t="shared" si="15"/>
        <v>0</v>
      </c>
    </row>
    <row r="19" spans="2:35" ht="15">
      <c r="B19">
        <f t="shared" si="2"/>
        <v>2024</v>
      </c>
      <c r="C19" s="2" t="s">
        <v>207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>IF(R$3-$B19+1&lt;=$D$1,+$R$4,0)</f>
        <v>0</v>
      </c>
      <c r="S19" s="8">
        <f aca="true" t="shared" si="16" ref="S19:AI19">IF(S$3-$B19+1&lt;=$D$1,+$R$4,0)</f>
        <v>0</v>
      </c>
      <c r="T19" s="8">
        <f t="shared" si="16"/>
        <v>0</v>
      </c>
      <c r="U19" s="8">
        <f t="shared" si="16"/>
        <v>0</v>
      </c>
      <c r="V19" s="8">
        <f t="shared" si="16"/>
        <v>0</v>
      </c>
      <c r="W19" s="8">
        <f t="shared" si="16"/>
        <v>0</v>
      </c>
      <c r="X19" s="8">
        <f t="shared" si="16"/>
        <v>0</v>
      </c>
      <c r="Y19" s="8">
        <f t="shared" si="16"/>
        <v>0</v>
      </c>
      <c r="Z19" s="8">
        <f t="shared" si="16"/>
        <v>0</v>
      </c>
      <c r="AA19" s="8">
        <f t="shared" si="16"/>
        <v>0</v>
      </c>
      <c r="AB19" s="8">
        <f t="shared" si="16"/>
        <v>0</v>
      </c>
      <c r="AC19" s="8">
        <f t="shared" si="16"/>
        <v>0</v>
      </c>
      <c r="AD19" s="8">
        <f t="shared" si="16"/>
        <v>0</v>
      </c>
      <c r="AE19" s="8">
        <f t="shared" si="16"/>
        <v>0</v>
      </c>
      <c r="AF19" s="8">
        <f t="shared" si="16"/>
        <v>0</v>
      </c>
      <c r="AG19" s="8">
        <f t="shared" si="16"/>
        <v>0</v>
      </c>
      <c r="AH19" s="8">
        <f t="shared" si="16"/>
        <v>0</v>
      </c>
      <c r="AI19" s="8">
        <f t="shared" si="16"/>
        <v>0</v>
      </c>
    </row>
    <row r="20" spans="2:35" ht="15">
      <c r="B20">
        <f t="shared" si="2"/>
        <v>2025</v>
      </c>
      <c r="C20" s="2" t="s">
        <v>207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f>IF(S$3-$B20+1&lt;=$D$1,+$S$4,0)</f>
        <v>0</v>
      </c>
      <c r="T20" s="8">
        <f aca="true" t="shared" si="17" ref="T20:AI20">IF(T$3-$B20+1&lt;=$D$1,+$S$4,0)</f>
        <v>0</v>
      </c>
      <c r="U20" s="8">
        <f t="shared" si="17"/>
        <v>0</v>
      </c>
      <c r="V20" s="8">
        <f t="shared" si="17"/>
        <v>0</v>
      </c>
      <c r="W20" s="8">
        <f t="shared" si="17"/>
        <v>0</v>
      </c>
      <c r="X20" s="8">
        <f t="shared" si="17"/>
        <v>0</v>
      </c>
      <c r="Y20" s="8">
        <f t="shared" si="17"/>
        <v>0</v>
      </c>
      <c r="Z20" s="8">
        <f t="shared" si="17"/>
        <v>0</v>
      </c>
      <c r="AA20" s="8">
        <f t="shared" si="17"/>
        <v>0</v>
      </c>
      <c r="AB20" s="8">
        <f t="shared" si="17"/>
        <v>0</v>
      </c>
      <c r="AC20" s="8">
        <f t="shared" si="17"/>
        <v>0</v>
      </c>
      <c r="AD20" s="8">
        <f t="shared" si="17"/>
        <v>0</v>
      </c>
      <c r="AE20" s="8">
        <f t="shared" si="17"/>
        <v>0</v>
      </c>
      <c r="AF20" s="8">
        <f t="shared" si="17"/>
        <v>0</v>
      </c>
      <c r="AG20" s="8">
        <f t="shared" si="17"/>
        <v>0</v>
      </c>
      <c r="AH20" s="8">
        <f t="shared" si="17"/>
        <v>0</v>
      </c>
      <c r="AI20" s="8">
        <f t="shared" si="17"/>
        <v>0</v>
      </c>
    </row>
    <row r="21" spans="2:35" ht="15">
      <c r="B21">
        <f t="shared" si="2"/>
        <v>2026</v>
      </c>
      <c r="C21" s="2" t="s">
        <v>207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f>IF(T$3-$B21+1&lt;=$D$1,+$T$4,0)</f>
        <v>0</v>
      </c>
      <c r="U21" s="8">
        <f aca="true" t="shared" si="18" ref="U21:AI21">IF(U$3-$B21+1&lt;=$D$1,+$T$4,0)</f>
        <v>0</v>
      </c>
      <c r="V21" s="8">
        <f t="shared" si="18"/>
        <v>0</v>
      </c>
      <c r="W21" s="8">
        <f t="shared" si="18"/>
        <v>0</v>
      </c>
      <c r="X21" s="8">
        <f t="shared" si="18"/>
        <v>0</v>
      </c>
      <c r="Y21" s="8">
        <f t="shared" si="18"/>
        <v>0</v>
      </c>
      <c r="Z21" s="8">
        <f t="shared" si="18"/>
        <v>0</v>
      </c>
      <c r="AA21" s="8">
        <f t="shared" si="18"/>
        <v>0</v>
      </c>
      <c r="AB21" s="8">
        <f t="shared" si="18"/>
        <v>0</v>
      </c>
      <c r="AC21" s="8">
        <f t="shared" si="18"/>
        <v>0</v>
      </c>
      <c r="AD21" s="8">
        <f t="shared" si="18"/>
        <v>0</v>
      </c>
      <c r="AE21" s="8">
        <f t="shared" si="18"/>
        <v>0</v>
      </c>
      <c r="AF21" s="8">
        <f t="shared" si="18"/>
        <v>0</v>
      </c>
      <c r="AG21" s="8">
        <f t="shared" si="18"/>
        <v>0</v>
      </c>
      <c r="AH21" s="8">
        <f t="shared" si="18"/>
        <v>0</v>
      </c>
      <c r="AI21" s="8">
        <f t="shared" si="18"/>
        <v>0</v>
      </c>
    </row>
    <row r="22" spans="2:35" ht="15">
      <c r="B22">
        <f t="shared" si="2"/>
        <v>2027</v>
      </c>
      <c r="C22" s="2" t="s">
        <v>207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f>IF(U$3-$B22+1&lt;=$D$1,+$U$4,0)</f>
        <v>0</v>
      </c>
      <c r="V22" s="8">
        <f aca="true" t="shared" si="19" ref="V22:AI22">IF(V$3-$B22+1&lt;=$D$1,+$U$4,0)</f>
        <v>0</v>
      </c>
      <c r="W22" s="8">
        <f t="shared" si="19"/>
        <v>0</v>
      </c>
      <c r="X22" s="8">
        <f t="shared" si="19"/>
        <v>0</v>
      </c>
      <c r="Y22" s="8">
        <f t="shared" si="19"/>
        <v>0</v>
      </c>
      <c r="Z22" s="8">
        <f t="shared" si="19"/>
        <v>0</v>
      </c>
      <c r="AA22" s="8">
        <f t="shared" si="19"/>
        <v>0</v>
      </c>
      <c r="AB22" s="8">
        <f t="shared" si="19"/>
        <v>0</v>
      </c>
      <c r="AC22" s="8">
        <f t="shared" si="19"/>
        <v>0</v>
      </c>
      <c r="AD22" s="8">
        <f t="shared" si="19"/>
        <v>0</v>
      </c>
      <c r="AE22" s="8">
        <f t="shared" si="19"/>
        <v>0</v>
      </c>
      <c r="AF22" s="8">
        <f t="shared" si="19"/>
        <v>0</v>
      </c>
      <c r="AG22" s="8">
        <f t="shared" si="19"/>
        <v>0</v>
      </c>
      <c r="AH22" s="8">
        <f t="shared" si="19"/>
        <v>0</v>
      </c>
      <c r="AI22" s="8">
        <f t="shared" si="19"/>
        <v>0</v>
      </c>
    </row>
    <row r="23" spans="2:35" ht="15">
      <c r="B23">
        <f t="shared" si="2"/>
        <v>2028</v>
      </c>
      <c r="C23" s="2" t="s">
        <v>207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f>IF(V$3-$B23+1&lt;=$D$1,+$V$4,0)</f>
        <v>0</v>
      </c>
      <c r="W23" s="8">
        <f aca="true" t="shared" si="20" ref="W23:AI23">IF(W$3-$B23+1&lt;=$D$1,+$V$4,0)</f>
        <v>0</v>
      </c>
      <c r="X23" s="8">
        <f t="shared" si="20"/>
        <v>0</v>
      </c>
      <c r="Y23" s="8">
        <f t="shared" si="20"/>
        <v>0</v>
      </c>
      <c r="Z23" s="8">
        <f t="shared" si="20"/>
        <v>0</v>
      </c>
      <c r="AA23" s="8">
        <f t="shared" si="20"/>
        <v>0</v>
      </c>
      <c r="AB23" s="8">
        <f t="shared" si="20"/>
        <v>0</v>
      </c>
      <c r="AC23" s="8">
        <f t="shared" si="20"/>
        <v>0</v>
      </c>
      <c r="AD23" s="8">
        <f t="shared" si="20"/>
        <v>0</v>
      </c>
      <c r="AE23" s="8">
        <f t="shared" si="20"/>
        <v>0</v>
      </c>
      <c r="AF23" s="8">
        <f t="shared" si="20"/>
        <v>0</v>
      </c>
      <c r="AG23" s="8">
        <f t="shared" si="20"/>
        <v>0</v>
      </c>
      <c r="AH23" s="8">
        <f t="shared" si="20"/>
        <v>0</v>
      </c>
      <c r="AI23" s="8">
        <f t="shared" si="20"/>
        <v>0</v>
      </c>
    </row>
    <row r="24" spans="2:35" ht="15">
      <c r="B24">
        <f t="shared" si="2"/>
        <v>2029</v>
      </c>
      <c r="C24" s="2" t="s">
        <v>207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f>IF(W$3-$B24+1&lt;=$D$1,+$W$4,0)</f>
        <v>0</v>
      </c>
      <c r="X24" s="8">
        <f aca="true" t="shared" si="21" ref="X24:AI24">IF(X$3-$B24+1&lt;=$D$1,+$W$4,0)</f>
        <v>0</v>
      </c>
      <c r="Y24" s="8">
        <f t="shared" si="21"/>
        <v>0</v>
      </c>
      <c r="Z24" s="8">
        <f t="shared" si="21"/>
        <v>0</v>
      </c>
      <c r="AA24" s="8">
        <f t="shared" si="21"/>
        <v>0</v>
      </c>
      <c r="AB24" s="8">
        <f t="shared" si="21"/>
        <v>0</v>
      </c>
      <c r="AC24" s="8">
        <f t="shared" si="21"/>
        <v>0</v>
      </c>
      <c r="AD24" s="8">
        <f t="shared" si="21"/>
        <v>0</v>
      </c>
      <c r="AE24" s="8">
        <f t="shared" si="21"/>
        <v>0</v>
      </c>
      <c r="AF24" s="8">
        <f t="shared" si="21"/>
        <v>0</v>
      </c>
      <c r="AG24" s="8">
        <f t="shared" si="21"/>
        <v>0</v>
      </c>
      <c r="AH24" s="8">
        <f t="shared" si="21"/>
        <v>0</v>
      </c>
      <c r="AI24" s="8">
        <f t="shared" si="21"/>
        <v>0</v>
      </c>
    </row>
    <row r="25" spans="2:35" ht="15">
      <c r="B25">
        <f t="shared" si="2"/>
        <v>2030</v>
      </c>
      <c r="C25" s="2" t="s">
        <v>207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f>IF(X$3-$B25+1&lt;=$D$1,+$X$4,0)</f>
        <v>0</v>
      </c>
      <c r="Y25" s="8">
        <f aca="true" t="shared" si="22" ref="Y25:AI25">IF(Y$3-$B25+1&lt;=$D$1,+$X$4,0)</f>
        <v>0</v>
      </c>
      <c r="Z25" s="8">
        <f t="shared" si="22"/>
        <v>0</v>
      </c>
      <c r="AA25" s="8">
        <f t="shared" si="22"/>
        <v>0</v>
      </c>
      <c r="AB25" s="8">
        <f t="shared" si="22"/>
        <v>0</v>
      </c>
      <c r="AC25" s="8">
        <f t="shared" si="22"/>
        <v>0</v>
      </c>
      <c r="AD25" s="8">
        <f t="shared" si="22"/>
        <v>0</v>
      </c>
      <c r="AE25" s="8">
        <f t="shared" si="22"/>
        <v>0</v>
      </c>
      <c r="AF25" s="8">
        <f t="shared" si="22"/>
        <v>0</v>
      </c>
      <c r="AG25" s="8">
        <f t="shared" si="22"/>
        <v>0</v>
      </c>
      <c r="AH25" s="8">
        <f t="shared" si="22"/>
        <v>0</v>
      </c>
      <c r="AI25" s="8">
        <f t="shared" si="22"/>
        <v>0</v>
      </c>
    </row>
    <row r="26" spans="2:35" ht="15">
      <c r="B26">
        <f t="shared" si="2"/>
        <v>2031</v>
      </c>
      <c r="C26" s="2" t="s">
        <v>207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f>IF(Y$3-$B26+1&lt;=$D$1,+$Y$4,0)</f>
        <v>0</v>
      </c>
      <c r="Z26" s="8">
        <f aca="true" t="shared" si="23" ref="Z26:AI26">IF(Z$3-$B26+1&lt;=$D$1,+$Y$4,0)</f>
        <v>0</v>
      </c>
      <c r="AA26" s="8">
        <f t="shared" si="23"/>
        <v>0</v>
      </c>
      <c r="AB26" s="8">
        <f t="shared" si="23"/>
        <v>0</v>
      </c>
      <c r="AC26" s="8">
        <f t="shared" si="23"/>
        <v>0</v>
      </c>
      <c r="AD26" s="8">
        <f t="shared" si="23"/>
        <v>0</v>
      </c>
      <c r="AE26" s="8">
        <f t="shared" si="23"/>
        <v>0</v>
      </c>
      <c r="AF26" s="8">
        <f t="shared" si="23"/>
        <v>0</v>
      </c>
      <c r="AG26" s="8">
        <f t="shared" si="23"/>
        <v>0</v>
      </c>
      <c r="AH26" s="8">
        <f t="shared" si="23"/>
        <v>0</v>
      </c>
      <c r="AI26" s="8">
        <f t="shared" si="23"/>
        <v>0</v>
      </c>
    </row>
    <row r="27" spans="2:35" ht="15">
      <c r="B27">
        <f t="shared" si="2"/>
        <v>2032</v>
      </c>
      <c r="C27" s="2" t="s">
        <v>207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f>IF(Z$3-$B27+1&lt;=$D$1,+$Z$4,0)</f>
        <v>0</v>
      </c>
      <c r="AA27" s="8">
        <f aca="true" t="shared" si="24" ref="AA27:AI27">IF(AA$3-$B27+1&lt;=$D$1,+$Z$4,0)</f>
        <v>0</v>
      </c>
      <c r="AB27" s="8">
        <f t="shared" si="24"/>
        <v>0</v>
      </c>
      <c r="AC27" s="8">
        <f t="shared" si="24"/>
        <v>0</v>
      </c>
      <c r="AD27" s="8">
        <f t="shared" si="24"/>
        <v>0</v>
      </c>
      <c r="AE27" s="8">
        <f t="shared" si="24"/>
        <v>0</v>
      </c>
      <c r="AF27" s="8">
        <f t="shared" si="24"/>
        <v>0</v>
      </c>
      <c r="AG27" s="8">
        <f t="shared" si="24"/>
        <v>0</v>
      </c>
      <c r="AH27" s="8">
        <f t="shared" si="24"/>
        <v>0</v>
      </c>
      <c r="AI27" s="8">
        <f t="shared" si="24"/>
        <v>0</v>
      </c>
    </row>
    <row r="28" spans="2:35" ht="15">
      <c r="B28">
        <f t="shared" si="2"/>
        <v>2033</v>
      </c>
      <c r="C28" s="2" t="s">
        <v>207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f>IF(AA$3-$B28+1&lt;=$D$1,+$AA$4,0)</f>
        <v>0</v>
      </c>
      <c r="AB28" s="8">
        <f aca="true" t="shared" si="25" ref="AB28:AI28">IF(AB$3-$B28+1&lt;=$D$1,+$AA$4,0)</f>
        <v>0</v>
      </c>
      <c r="AC28" s="8">
        <f t="shared" si="25"/>
        <v>0</v>
      </c>
      <c r="AD28" s="8">
        <f t="shared" si="25"/>
        <v>0</v>
      </c>
      <c r="AE28" s="8">
        <f t="shared" si="25"/>
        <v>0</v>
      </c>
      <c r="AF28" s="8">
        <f t="shared" si="25"/>
        <v>0</v>
      </c>
      <c r="AG28" s="8">
        <f t="shared" si="25"/>
        <v>0</v>
      </c>
      <c r="AH28" s="8">
        <f t="shared" si="25"/>
        <v>0</v>
      </c>
      <c r="AI28" s="8">
        <f t="shared" si="25"/>
        <v>0</v>
      </c>
    </row>
    <row r="29" spans="2:35" ht="15">
      <c r="B29">
        <f t="shared" si="2"/>
        <v>2034</v>
      </c>
      <c r="C29" s="2" t="s">
        <v>207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f>IF(AB$3-$B29+1&lt;=$D$1,+$AB$4,0)</f>
        <v>0</v>
      </c>
      <c r="AC29" s="8">
        <f aca="true" t="shared" si="26" ref="AC29:AI29">IF(AC$3-$B29+1&lt;=$D$1,+$AB$4,0)</f>
        <v>0</v>
      </c>
      <c r="AD29" s="8">
        <f t="shared" si="26"/>
        <v>0</v>
      </c>
      <c r="AE29" s="8">
        <f t="shared" si="26"/>
        <v>0</v>
      </c>
      <c r="AF29" s="8">
        <f t="shared" si="26"/>
        <v>0</v>
      </c>
      <c r="AG29" s="8">
        <f t="shared" si="26"/>
        <v>0</v>
      </c>
      <c r="AH29" s="8">
        <f t="shared" si="26"/>
        <v>0</v>
      </c>
      <c r="AI29" s="8">
        <f t="shared" si="26"/>
        <v>0</v>
      </c>
    </row>
    <row r="30" spans="2:35" ht="15">
      <c r="B30">
        <f t="shared" si="2"/>
        <v>2035</v>
      </c>
      <c r="C30" s="2" t="s">
        <v>207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f>IF(AC$3-$B30+1&lt;=$D$1,+$AC$4,0)</f>
        <v>0</v>
      </c>
      <c r="AD30" s="8">
        <f aca="true" t="shared" si="27" ref="AD30:AI30">IF(AD$3-$B30+1&lt;=$D$1,+$AC$4,0)</f>
        <v>0</v>
      </c>
      <c r="AE30" s="8">
        <f t="shared" si="27"/>
        <v>0</v>
      </c>
      <c r="AF30" s="8">
        <f t="shared" si="27"/>
        <v>0</v>
      </c>
      <c r="AG30" s="8">
        <f t="shared" si="27"/>
        <v>0</v>
      </c>
      <c r="AH30" s="8">
        <f t="shared" si="27"/>
        <v>0</v>
      </c>
      <c r="AI30" s="8">
        <f t="shared" si="27"/>
        <v>0</v>
      </c>
    </row>
    <row r="31" spans="2:35" ht="15">
      <c r="B31">
        <f t="shared" si="2"/>
        <v>2036</v>
      </c>
      <c r="C31" s="2" t="s">
        <v>207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f aca="true" t="shared" si="28" ref="AD31:AI31">IF(AD$3-$B31+1&lt;=$D$1,+$AD$4,0)</f>
        <v>0</v>
      </c>
      <c r="AE31" s="8">
        <f t="shared" si="28"/>
        <v>0</v>
      </c>
      <c r="AF31" s="8">
        <f t="shared" si="28"/>
        <v>0</v>
      </c>
      <c r="AG31" s="8">
        <f t="shared" si="28"/>
        <v>0</v>
      </c>
      <c r="AH31" s="8">
        <f t="shared" si="28"/>
        <v>0</v>
      </c>
      <c r="AI31" s="8">
        <f t="shared" si="28"/>
        <v>0</v>
      </c>
    </row>
    <row r="32" spans="2:35" ht="15">
      <c r="B32">
        <f t="shared" si="2"/>
        <v>2037</v>
      </c>
      <c r="C32" s="2" t="s">
        <v>207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f>IF(AE$3-$B32+1&lt;=$D$1,+$AE$4,0)</f>
        <v>0</v>
      </c>
      <c r="AF32" s="8">
        <f>IF(AF$3-$B32+1&lt;=$D$1,+$AE$4,0)</f>
        <v>0</v>
      </c>
      <c r="AG32" s="8">
        <f>IF(AG$3-$B32+1&lt;=$D$1,+$AE$4,0)</f>
        <v>0</v>
      </c>
      <c r="AH32" s="8">
        <f>IF(AH$3-$B32+1&lt;=$D$1,+$AE$4,0)</f>
        <v>0</v>
      </c>
      <c r="AI32" s="8">
        <f>IF(AI$3-$B32+1&lt;=$D$1,+$AE$4,0)</f>
        <v>0</v>
      </c>
    </row>
    <row r="33" spans="2:35" ht="15">
      <c r="B33">
        <f t="shared" si="2"/>
        <v>2038</v>
      </c>
      <c r="C33" s="2" t="s">
        <v>207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f>IF(AF$3-$B33+1&lt;=$D$1,+$AF$4,0)</f>
        <v>0</v>
      </c>
      <c r="AG33" s="8">
        <f>IF(AG$3-$B33+1&lt;=$D$1,+$AF$4,0)</f>
        <v>0</v>
      </c>
      <c r="AH33" s="8">
        <f>IF(AH$3-$B33+1&lt;=$D$1,+$AF$4,0)</f>
        <v>0</v>
      </c>
      <c r="AI33" s="8">
        <f>IF(AI$3-$B33+1&lt;=$D$1,+$AF$4,0)</f>
        <v>0</v>
      </c>
    </row>
    <row r="34" spans="2:35" ht="15">
      <c r="B34">
        <f t="shared" si="2"/>
        <v>2039</v>
      </c>
      <c r="C34" s="2" t="s">
        <v>207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f>IF(AG$3-$B34+1&lt;=$D$1,+$AG$4,0)</f>
        <v>0</v>
      </c>
      <c r="AH34" s="8">
        <f>IF(AH$3-$B34+1&lt;=$D$1,+$AG$4,0)</f>
        <v>0</v>
      </c>
      <c r="AI34" s="8">
        <f>IF(AI$3-$B34+1&lt;=$D$1,+$AG$4,0)</f>
        <v>0</v>
      </c>
    </row>
    <row r="35" spans="2:35" ht="15">
      <c r="B35">
        <f t="shared" si="2"/>
        <v>2040</v>
      </c>
      <c r="C35" s="2" t="s">
        <v>207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f>IF(AH$3-$B35+1&lt;=$D$1,+$AH$4,0)</f>
        <v>0</v>
      </c>
      <c r="AI35" s="8">
        <f>IF(AI$3-$B35+1&lt;=$D$1,+$AH$4,0)</f>
        <v>0</v>
      </c>
    </row>
    <row r="36" spans="2:35" ht="15">
      <c r="B36">
        <f t="shared" si="2"/>
        <v>2041</v>
      </c>
      <c r="C36" s="2" t="s">
        <v>207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f>IF(AI$3-$B36+1&lt;=$D$1,+$AI$4,0)</f>
        <v>0</v>
      </c>
    </row>
    <row r="38" spans="3:35" s="1" customFormat="1" ht="15">
      <c r="C38" s="2" t="s">
        <v>159</v>
      </c>
      <c r="D38" s="8">
        <f>SUM(D5:D36)</f>
        <v>1</v>
      </c>
      <c r="E38" s="8">
        <f aca="true" t="shared" si="29" ref="E38:AI38">SUM(E5:E36)</f>
        <v>1</v>
      </c>
      <c r="F38" s="8">
        <f t="shared" si="29"/>
        <v>1</v>
      </c>
      <c r="G38" s="8">
        <f t="shared" si="29"/>
        <v>1</v>
      </c>
      <c r="H38" s="8">
        <f t="shared" si="29"/>
        <v>1</v>
      </c>
      <c r="I38" s="8">
        <f t="shared" si="29"/>
        <v>1</v>
      </c>
      <c r="J38" s="8">
        <f t="shared" si="29"/>
        <v>1</v>
      </c>
      <c r="K38" s="8">
        <f t="shared" si="29"/>
        <v>1</v>
      </c>
      <c r="L38" s="8">
        <f t="shared" si="29"/>
        <v>1</v>
      </c>
      <c r="M38" s="8">
        <f t="shared" si="29"/>
        <v>1</v>
      </c>
      <c r="N38" s="8">
        <f t="shared" si="29"/>
        <v>1</v>
      </c>
      <c r="O38" s="8">
        <f t="shared" si="29"/>
        <v>1</v>
      </c>
      <c r="P38" s="8">
        <f t="shared" si="29"/>
        <v>1</v>
      </c>
      <c r="Q38" s="8">
        <f t="shared" si="29"/>
        <v>1</v>
      </c>
      <c r="R38" s="8">
        <f t="shared" si="29"/>
        <v>1</v>
      </c>
      <c r="S38" s="8">
        <f t="shared" si="29"/>
        <v>0</v>
      </c>
      <c r="T38" s="8">
        <f t="shared" si="29"/>
        <v>0</v>
      </c>
      <c r="U38" s="8">
        <f t="shared" si="29"/>
        <v>0</v>
      </c>
      <c r="V38" s="8">
        <f t="shared" si="29"/>
        <v>0</v>
      </c>
      <c r="W38" s="8">
        <f t="shared" si="29"/>
        <v>0</v>
      </c>
      <c r="X38" s="8">
        <f t="shared" si="29"/>
        <v>0</v>
      </c>
      <c r="Y38" s="8">
        <f t="shared" si="29"/>
        <v>0</v>
      </c>
      <c r="Z38" s="8">
        <f t="shared" si="29"/>
        <v>0</v>
      </c>
      <c r="AA38" s="8">
        <f t="shared" si="29"/>
        <v>0</v>
      </c>
      <c r="AB38" s="8">
        <f t="shared" si="29"/>
        <v>0</v>
      </c>
      <c r="AC38" s="8">
        <f t="shared" si="29"/>
        <v>0</v>
      </c>
      <c r="AD38" s="8">
        <f t="shared" si="29"/>
        <v>0</v>
      </c>
      <c r="AE38" s="8">
        <f t="shared" si="29"/>
        <v>0</v>
      </c>
      <c r="AF38" s="8">
        <f t="shared" si="29"/>
        <v>0</v>
      </c>
      <c r="AG38" s="8">
        <f t="shared" si="29"/>
        <v>0</v>
      </c>
      <c r="AH38" s="8">
        <f t="shared" si="29"/>
        <v>0</v>
      </c>
      <c r="AI38" s="8">
        <f t="shared" si="29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Raab</dc:creator>
  <cp:keywords/>
  <dc:description/>
  <cp:lastModifiedBy>cypage</cp:lastModifiedBy>
  <cp:lastPrinted>2010-01-22T14:42:58Z</cp:lastPrinted>
  <dcterms:created xsi:type="dcterms:W3CDTF">2006-11-20T16:40:03Z</dcterms:created>
  <dcterms:modified xsi:type="dcterms:W3CDTF">2010-03-02T18:06:05Z</dcterms:modified>
  <cp:category/>
  <cp:version/>
  <cp:contentType/>
  <cp:contentStatus/>
</cp:coreProperties>
</file>