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20" windowWidth="15480" windowHeight="7200" activeTab="3"/>
  </bookViews>
  <sheets>
    <sheet name="Manual" sheetId="1" r:id="rId1"/>
    <sheet name="Changelog" sheetId="2" r:id="rId2"/>
    <sheet name="Motor Form" sheetId="3" r:id="rId3"/>
    <sheet name="VFD Form" sheetId="4" r:id="rId4"/>
    <sheet name="Summary" sheetId="5" r:id="rId5"/>
    <sheet name="Glossary" sheetId="6" r:id="rId6"/>
  </sheets>
  <definedNames>
    <definedName name="Changelog">'Changelog'!$A$1</definedName>
    <definedName name="Form" localSheetId="4">'Summary'!$A$1</definedName>
    <definedName name="Form" localSheetId="3">'VFD Form'!$A$1</definedName>
    <definedName name="Form">'Motor Form'!$A$1</definedName>
    <definedName name="Glossary">'Glossary'!$A$1</definedName>
    <definedName name="Manual">'Manual'!$A$1</definedName>
    <definedName name="Manual_1">'Manual'!$A$12</definedName>
    <definedName name="Manual_2">'Manual'!$A$18</definedName>
    <definedName name="Manual_3">'Manual'!$A$67</definedName>
    <definedName name="Manual_4">'Manual'!$A$93</definedName>
    <definedName name="Motor_Efficiency" localSheetId="4">'Summary'!#REF!</definedName>
    <definedName name="Motor_Efficiency" localSheetId="3">'VFD Form'!$AY$14:$BD$38</definedName>
    <definedName name="Motor_Efficiency">'Motor Form'!$AU$14:$AZ$38</definedName>
    <definedName name="_xlnm.Print_Area" localSheetId="5">'Glossary'!$A$1:$B$88</definedName>
    <definedName name="_xlnm.Print_Area" localSheetId="2">'Motor Form'!$A$2:$S$46</definedName>
    <definedName name="_xlnm.Print_Area" localSheetId="4">'Summary'!$A$2:$W$46</definedName>
    <definedName name="_xlnm.Print_Area" localSheetId="3">'VFD Form'!$A$2:$W$46</definedName>
    <definedName name="VFD_Lookup" localSheetId="4">'Summary'!#REF!</definedName>
    <definedName name="VFD_Lookup" localSheetId="3">'VFD Form'!#REF!</definedName>
    <definedName name="VFD_Lookup">'Motor Form'!#REF!</definedName>
  </definedNames>
  <calcPr fullCalcOnLoad="1"/>
</workbook>
</file>

<file path=xl/comments3.xml><?xml version="1.0" encoding="utf-8"?>
<comments xmlns="http://schemas.openxmlformats.org/spreadsheetml/2006/main">
  <authors>
    <author>IKim</author>
  </authors>
  <commentLis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 ref="K10" authorId="0">
      <text>
        <r>
          <rPr>
            <b/>
            <sz val="10"/>
            <rFont val="Arial"/>
            <family val="2"/>
          </rPr>
          <t>Synchronous Speed</t>
        </r>
        <r>
          <rPr>
            <sz val="10"/>
            <rFont val="Arial"/>
            <family val="2"/>
          </rPr>
          <t xml:space="preserve">
Select one of the following: 
1200 RPM = 6-pole
1800 RPM = 4-pole
3600 RPM = 2-pole</t>
        </r>
      </text>
    </comment>
    <comment ref="M10" authorId="0">
      <text>
        <r>
          <rPr>
            <b/>
            <sz val="10"/>
            <rFont val="Arial"/>
            <family val="2"/>
          </rPr>
          <t xml:space="preserve">Nominal Efficiency
</t>
        </r>
        <r>
          <rPr>
            <sz val="10"/>
            <rFont val="Arial"/>
            <family val="2"/>
          </rPr>
          <t>Select Motor Horsepower, Synchronous Speed and Enclosure Type to determine nominal efficiency.</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J10" authorId="0">
      <text>
        <r>
          <rPr>
            <b/>
            <sz val="10"/>
            <rFont val="Arial"/>
            <family val="2"/>
          </rPr>
          <t xml:space="preserve">Motor Horsepower
</t>
        </r>
        <r>
          <rPr>
            <sz val="10"/>
            <rFont val="Arial"/>
            <family val="2"/>
          </rPr>
          <t>Select the rated horsepower of the motor.</t>
        </r>
      </text>
    </comment>
    <comment ref="L10" authorId="0">
      <text>
        <r>
          <rPr>
            <b/>
            <sz val="10"/>
            <rFont val="Arial"/>
            <family val="2"/>
          </rPr>
          <t xml:space="preserve">Enclosure Type
</t>
        </r>
        <r>
          <rPr>
            <sz val="10"/>
            <rFont val="Arial"/>
            <family val="2"/>
          </rPr>
          <t>Select the motor enclosure type:
TEFC: Totally Enclosed Fan Cooled
ODP: Open Drip Proof</t>
        </r>
      </text>
    </comment>
    <comment ref="B10" authorId="0">
      <text>
        <r>
          <rPr>
            <b/>
            <sz val="10"/>
            <rFont val="Arial"/>
            <family val="2"/>
          </rPr>
          <t>Unique Motor I.D.</t>
        </r>
        <r>
          <rPr>
            <sz val="10"/>
            <rFont val="Arial"/>
            <family val="2"/>
          </rPr>
          <t xml:space="preserve">
Provide designation to identify the motor(s).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H10" authorId="0">
      <text>
        <r>
          <rPr>
            <b/>
            <sz val="10"/>
            <rFont val="Arial"/>
            <family val="2"/>
          </rPr>
          <t xml:space="preserve">Manufacturer
</t>
        </r>
        <r>
          <rPr>
            <sz val="10"/>
            <rFont val="Arial"/>
            <family val="2"/>
          </rPr>
          <t>Provide the motor manufacturer's name.</t>
        </r>
      </text>
    </comment>
    <comment ref="I10" authorId="0">
      <text>
        <r>
          <rPr>
            <b/>
            <sz val="10"/>
            <rFont val="Arial"/>
            <family val="2"/>
          </rPr>
          <t xml:space="preserve">Model Number
</t>
        </r>
        <r>
          <rPr>
            <sz val="10"/>
            <rFont val="Arial"/>
            <family val="2"/>
          </rPr>
          <t>Provide the motor model number.</t>
        </r>
      </text>
    </commen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B28" authorId="0">
      <text>
        <r>
          <rPr>
            <b/>
            <sz val="10"/>
            <rFont val="Arial"/>
            <family val="2"/>
          </rPr>
          <t>Unique Motor I.D.</t>
        </r>
        <r>
          <rPr>
            <sz val="10"/>
            <rFont val="Arial"/>
            <family val="2"/>
          </rPr>
          <t xml:space="preserve">
Provide designation to identify the motor(s).</t>
        </r>
      </text>
    </comment>
    <comment ref="F28" authorId="0">
      <text>
        <r>
          <rPr>
            <b/>
            <sz val="10"/>
            <rFont val="Arial"/>
            <family val="2"/>
          </rPr>
          <t>Motor Configuration</t>
        </r>
        <r>
          <rPr>
            <sz val="10"/>
            <rFont val="Arial"/>
            <family val="2"/>
          </rPr>
          <t xml:space="preserve">
Motors can be set up in different configurations; individually, in parallel, in lead-lag. Select the most appropriate configuration for the motor(s).</t>
        </r>
      </text>
    </comment>
    <comment ref="H28" authorId="0">
      <text>
        <r>
          <rPr>
            <b/>
            <sz val="10"/>
            <rFont val="Arial"/>
            <family val="2"/>
          </rPr>
          <t xml:space="preserve">Manufacturer
</t>
        </r>
        <r>
          <rPr>
            <sz val="10"/>
            <rFont val="Arial"/>
            <family val="2"/>
          </rPr>
          <t>Provide the motor manufacturer's name.</t>
        </r>
      </text>
    </comment>
    <comment ref="I28" authorId="0">
      <text>
        <r>
          <rPr>
            <b/>
            <sz val="10"/>
            <rFont val="Arial"/>
            <family val="2"/>
          </rPr>
          <t xml:space="preserve">Model Number
</t>
        </r>
        <r>
          <rPr>
            <sz val="10"/>
            <rFont val="Arial"/>
            <family val="2"/>
          </rPr>
          <t>Provide the motor model number.</t>
        </r>
      </text>
    </comment>
    <comment ref="J28" authorId="0">
      <text>
        <r>
          <rPr>
            <b/>
            <sz val="10"/>
            <rFont val="Arial"/>
            <family val="2"/>
          </rPr>
          <t xml:space="preserve">Motor Horsepower
</t>
        </r>
        <r>
          <rPr>
            <sz val="10"/>
            <rFont val="Arial"/>
            <family val="2"/>
          </rPr>
          <t>Select the rated horsepower of the motor.</t>
        </r>
      </text>
    </comment>
    <comment ref="K28" authorId="0">
      <text>
        <r>
          <rPr>
            <b/>
            <sz val="10"/>
            <rFont val="Arial"/>
            <family val="2"/>
          </rPr>
          <t>Synchronous Speed</t>
        </r>
        <r>
          <rPr>
            <sz val="10"/>
            <rFont val="Arial"/>
            <family val="2"/>
          </rPr>
          <t xml:space="preserve">
Select one of the following: 
1200 RPM = 6-pole
1800 RPM = 4-pole
3600 RPM = 2-pole</t>
        </r>
      </text>
    </comment>
    <comment ref="L28" authorId="0">
      <text>
        <r>
          <rPr>
            <b/>
            <sz val="10"/>
            <rFont val="Arial"/>
            <family val="2"/>
          </rPr>
          <t xml:space="preserve">Enclosure Type
</t>
        </r>
        <r>
          <rPr>
            <sz val="10"/>
            <rFont val="Arial"/>
            <family val="2"/>
          </rPr>
          <t>Select the motor enclosure type:
TEFC: Totally Enclosed Fan Cooled
ODP: Open Drip Proof</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M28" authorId="0">
      <text>
        <r>
          <rPr>
            <b/>
            <sz val="10"/>
            <rFont val="Arial"/>
            <family val="2"/>
          </rPr>
          <t xml:space="preserve">Nominal Efficiency
</t>
        </r>
        <r>
          <rPr>
            <sz val="10"/>
            <rFont val="Arial"/>
            <family val="2"/>
          </rPr>
          <t>Input nominal efficiency from the motor nameplate</t>
        </r>
      </text>
    </comment>
    <comment ref="E28"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t>
        </r>
      </text>
    </comment>
    <comment ref="D28"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C28"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List>
</comments>
</file>

<file path=xl/comments4.xml><?xml version="1.0" encoding="utf-8"?>
<comments xmlns="http://schemas.openxmlformats.org/spreadsheetml/2006/main">
  <authors>
    <author>IKim</author>
  </authors>
  <commentLis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t>
        </r>
      </text>
    </comment>
    <comment ref="B10" authorId="0">
      <text>
        <r>
          <rPr>
            <b/>
            <sz val="10"/>
            <rFont val="Arial"/>
            <family val="2"/>
          </rPr>
          <t>Unique Motor I.D.</t>
        </r>
        <r>
          <rPr>
            <sz val="10"/>
            <rFont val="Arial"/>
            <family val="2"/>
          </rPr>
          <t xml:space="preserve">
Provide designation to identify the motor(s).</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H10" authorId="0">
      <text>
        <r>
          <rPr>
            <b/>
            <sz val="10"/>
            <rFont val="Arial"/>
            <family val="2"/>
          </rPr>
          <t xml:space="preserve">Manufacturer
</t>
        </r>
        <r>
          <rPr>
            <sz val="10"/>
            <rFont val="Arial"/>
            <family val="2"/>
          </rPr>
          <t>Provide the motor manufacturer's name.</t>
        </r>
      </text>
    </comment>
    <comment ref="I10" authorId="0">
      <text>
        <r>
          <rPr>
            <b/>
            <sz val="10"/>
            <rFont val="Arial"/>
            <family val="2"/>
          </rPr>
          <t xml:space="preserve">Model Number
</t>
        </r>
        <r>
          <rPr>
            <sz val="10"/>
            <rFont val="Arial"/>
            <family val="2"/>
          </rPr>
          <t>Provide the motor model number.</t>
        </r>
      </text>
    </comment>
    <comment ref="J10" authorId="0">
      <text>
        <r>
          <rPr>
            <b/>
            <sz val="10"/>
            <rFont val="Arial"/>
            <family val="2"/>
          </rPr>
          <t xml:space="preserve">Motor Horsepower
</t>
        </r>
        <r>
          <rPr>
            <sz val="10"/>
            <rFont val="Arial"/>
            <family val="2"/>
          </rPr>
          <t>Select the rated horsepower of the motor.</t>
        </r>
      </text>
    </comment>
    <comment ref="K10" authorId="0">
      <text>
        <r>
          <rPr>
            <b/>
            <sz val="10"/>
            <rFont val="Arial"/>
            <family val="2"/>
          </rPr>
          <t>Synchronous Speed</t>
        </r>
        <r>
          <rPr>
            <sz val="10"/>
            <rFont val="Arial"/>
            <family val="2"/>
          </rPr>
          <t xml:space="preserve">
Select one of the following: 
1200 RPM = 6-pole
1800 RPM = 4-pole
3600 RPM = 2-pole</t>
        </r>
      </text>
    </comment>
    <comment ref="L10" authorId="0">
      <text>
        <r>
          <rPr>
            <b/>
            <sz val="10"/>
            <rFont val="Arial"/>
            <family val="2"/>
          </rPr>
          <t xml:space="preserve">Enclosure Type
</t>
        </r>
        <r>
          <rPr>
            <sz val="10"/>
            <rFont val="Arial"/>
            <family val="2"/>
          </rPr>
          <t>Select the motor enclosure type:
TEFC: Totally Enclosed Fan Cooled
ODP: Open Drip Proof</t>
        </r>
      </text>
    </comment>
    <comment ref="M10" authorId="0">
      <text>
        <r>
          <rPr>
            <b/>
            <sz val="10"/>
            <rFont val="Arial"/>
            <family val="2"/>
          </rPr>
          <t xml:space="preserve">Nominal Efficiency
</t>
        </r>
        <r>
          <rPr>
            <sz val="10"/>
            <rFont val="Arial"/>
            <family val="2"/>
          </rPr>
          <t xml:space="preserve">Input nominal efficiency from the motor nameplate. 
a) Input nameplate efficiency from exisiting motor if a VFD is installed on existing motor.  b) Input nameplate efficiency from efficient motor if VFD is installed with motor replacement.  </t>
        </r>
      </text>
    </comment>
    <comment ref="N11" authorId="0">
      <text>
        <r>
          <rPr>
            <b/>
            <sz val="10"/>
            <rFont val="Arial"/>
            <family val="2"/>
          </rPr>
          <t>VFD on Motor</t>
        </r>
        <r>
          <rPr>
            <sz val="10"/>
            <rFont val="Arial"/>
            <family val="2"/>
          </rPr>
          <t xml:space="preserve">
Is there a VFD installed on this motor? Select "Yes" or "No".
If existing motor already has a VFD installed, Custom Measure Protocols must be used.</t>
        </r>
      </text>
    </comment>
    <comment ref="O11" authorId="0">
      <text>
        <r>
          <rPr>
            <b/>
            <sz val="10"/>
            <rFont val="Arial"/>
            <family val="2"/>
          </rPr>
          <t>VFD Baseline</t>
        </r>
        <r>
          <rPr>
            <sz val="10"/>
            <rFont val="Arial"/>
            <family val="2"/>
          </rPr>
          <t xml:space="preserve">
Select a VFD Baseline from the pull down menu. Custom Protocols for Motors and VFDs must be followed to determine ESF and DSF for VFD Baseline not listed.
</t>
        </r>
        <r>
          <rPr>
            <sz val="10"/>
            <rFont val="Arial"/>
            <family val="2"/>
          </rPr>
          <t xml:space="preserve">
</t>
        </r>
        <r>
          <rPr>
            <u val="single"/>
            <sz val="10"/>
            <rFont val="Arial"/>
            <family val="2"/>
          </rPr>
          <t>AFBI</t>
        </r>
        <r>
          <rPr>
            <sz val="10"/>
            <rFont val="Arial"/>
            <family val="2"/>
          </rPr>
          <t xml:space="preserve">:   Air Foil/Backward Incline
</t>
        </r>
        <r>
          <rPr>
            <u val="single"/>
            <sz val="10"/>
            <rFont val="Arial"/>
            <family val="2"/>
          </rPr>
          <t>AFBI IGV</t>
        </r>
        <r>
          <rPr>
            <sz val="10"/>
            <rFont val="Arial"/>
            <family val="2"/>
          </rPr>
          <t xml:space="preserve">:   Air Foil/Backward Incline with Inlet Guide Vanes
</t>
        </r>
        <r>
          <rPr>
            <u val="single"/>
            <sz val="10"/>
            <rFont val="Arial"/>
            <family val="2"/>
          </rPr>
          <t>FC</t>
        </r>
        <r>
          <rPr>
            <sz val="10"/>
            <rFont val="Arial"/>
            <family val="2"/>
          </rPr>
          <t xml:space="preserve">:   Forward Curved
</t>
        </r>
        <r>
          <rPr>
            <u val="single"/>
            <sz val="10"/>
            <rFont val="Arial"/>
            <family val="2"/>
          </rPr>
          <t>FC IGV</t>
        </r>
        <r>
          <rPr>
            <sz val="10"/>
            <rFont val="Arial"/>
            <family val="2"/>
          </rPr>
          <t xml:space="preserve">:   Forward Cureved with Inlet Guide Vanes
</t>
        </r>
        <r>
          <rPr>
            <u val="single"/>
            <sz val="10"/>
            <rFont val="Arial"/>
            <family val="2"/>
          </rPr>
          <t>CV</t>
        </r>
        <r>
          <rPr>
            <sz val="10"/>
            <rFont val="Arial"/>
            <family val="2"/>
          </rPr>
          <t xml:space="preserve">:   Constant Volume
</t>
        </r>
        <r>
          <rPr>
            <u val="single"/>
            <sz val="10"/>
            <rFont val="Arial"/>
            <family val="2"/>
          </rPr>
          <t>CHWP</t>
        </r>
        <r>
          <rPr>
            <sz val="10"/>
            <rFont val="Arial"/>
            <family val="2"/>
          </rPr>
          <t xml:space="preserve">:   Chilled Water Pump
</t>
        </r>
        <r>
          <rPr>
            <u val="single"/>
            <sz val="10"/>
            <rFont val="Arial"/>
            <family val="2"/>
          </rPr>
          <t>HWP</t>
        </r>
        <r>
          <rPr>
            <sz val="10"/>
            <rFont val="Arial"/>
            <family val="2"/>
          </rPr>
          <t>:   Heating Hot Water Pump</t>
        </r>
      </text>
    </comment>
    <comment ref="P11" authorId="0">
      <text>
        <r>
          <rPr>
            <b/>
            <sz val="10"/>
            <rFont val="Arial"/>
            <family val="2"/>
          </rPr>
          <t xml:space="preserve">ESF
</t>
        </r>
        <r>
          <rPr>
            <sz val="10"/>
            <rFont val="Arial"/>
            <family val="2"/>
          </rPr>
          <t>"Energy Savings Factor" for the VFD. Percentage of energy  consumption by motor when VFD is installed.</t>
        </r>
      </text>
    </comment>
    <comment ref="Q11" authorId="0">
      <text>
        <r>
          <rPr>
            <b/>
            <sz val="10"/>
            <rFont val="Arial"/>
            <family val="2"/>
          </rPr>
          <t xml:space="preserve">DSF
</t>
        </r>
        <r>
          <rPr>
            <sz val="10"/>
            <rFont val="Arial"/>
            <family val="2"/>
          </rPr>
          <t>"Demand Savings Factor" for the VFD. Percentage of peak demand consumption by motor when VFD is installed.</t>
        </r>
      </text>
    </commen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List>
</comments>
</file>

<file path=xl/comments5.xml><?xml version="1.0" encoding="utf-8"?>
<comments xmlns="http://schemas.openxmlformats.org/spreadsheetml/2006/main">
  <authors>
    <author>IKim</author>
  </authors>
  <commentList>
    <comment ref="C4" authorId="0">
      <text>
        <r>
          <rPr>
            <b/>
            <sz val="10"/>
            <rFont val="Arial"/>
            <family val="2"/>
          </rPr>
          <t>Facility Type</t>
        </r>
        <r>
          <rPr>
            <sz val="10"/>
            <rFont val="Arial"/>
            <family val="2"/>
          </rPr>
          <t xml:space="preserve">
Select the appropriate facility type from the pull down menu. </t>
        </r>
      </text>
    </comment>
    <comment ref="C5" authorId="0">
      <text>
        <r>
          <rPr>
            <b/>
            <sz val="10"/>
            <rFont val="Arial"/>
            <family val="2"/>
          </rPr>
          <t xml:space="preserve">Utility
</t>
        </r>
        <r>
          <rPr>
            <sz val="10"/>
            <rFont val="Arial"/>
            <family val="2"/>
          </rPr>
          <t>Select the utility serving the facility from the pull down menu.</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t>
        </r>
      </text>
    </comment>
  </commentList>
</comments>
</file>

<file path=xl/sharedStrings.xml><?xml version="1.0" encoding="utf-8"?>
<sst xmlns="http://schemas.openxmlformats.org/spreadsheetml/2006/main" count="1835" uniqueCount="495">
  <si>
    <t>Retail</t>
  </si>
  <si>
    <t>Project Name:</t>
  </si>
  <si>
    <t>Survey completed by (name):</t>
  </si>
  <si>
    <t>Spot Measurements completed by (name):</t>
  </si>
  <si>
    <t>Date(s) Survey completed:</t>
  </si>
  <si>
    <t>Nameplate Data</t>
  </si>
  <si>
    <t>Pre-Installation Energy Consumption</t>
  </si>
  <si>
    <t>Unique Motor I.D.(s)</t>
  </si>
  <si>
    <t>Number of Identical Units</t>
  </si>
  <si>
    <t>Load Factor (LF)</t>
  </si>
  <si>
    <t>Manufacturer</t>
  </si>
  <si>
    <t>Model Number</t>
  </si>
  <si>
    <t>Motor Horsepower</t>
  </si>
  <si>
    <t>Nominal Efficiency</t>
  </si>
  <si>
    <t>Synchronous Speed (RPM)</t>
  </si>
  <si>
    <t>Total per Unit</t>
  </si>
  <si>
    <t>Total all Units</t>
  </si>
  <si>
    <t>Operating Hours</t>
  </si>
  <si>
    <t>Annual kWh</t>
  </si>
  <si>
    <t>Acme</t>
  </si>
  <si>
    <t>ODP</t>
  </si>
  <si>
    <t>Post-Installation Energy Consumption</t>
  </si>
  <si>
    <t>Savings Data</t>
  </si>
  <si>
    <t>Motor Function</t>
  </si>
  <si>
    <t>Other</t>
  </si>
  <si>
    <t>Single</t>
  </si>
  <si>
    <t>PPL</t>
  </si>
  <si>
    <t>Appendix D of the PA TRM</t>
  </si>
  <si>
    <t>Line Item</t>
  </si>
  <si>
    <t>ex.</t>
  </si>
  <si>
    <t>Total Annual kWh Savings</t>
  </si>
  <si>
    <t>CWP</t>
  </si>
  <si>
    <t>CHWP</t>
  </si>
  <si>
    <t>HWP</t>
  </si>
  <si>
    <t>VFD</t>
  </si>
  <si>
    <t>Applicant Name:</t>
  </si>
  <si>
    <t>Facility Name:</t>
  </si>
  <si>
    <t>Facility Type:</t>
  </si>
  <si>
    <t>ESF</t>
  </si>
  <si>
    <t>DSF</t>
  </si>
  <si>
    <t>VFD on Motor</t>
  </si>
  <si>
    <r>
      <t xml:space="preserve">Pre-Installation Data </t>
    </r>
    <r>
      <rPr>
        <sz val="14"/>
        <rFont val="Arial"/>
        <family val="2"/>
      </rPr>
      <t xml:space="preserve">(Equipment Survey of </t>
    </r>
    <r>
      <rPr>
        <i/>
        <sz val="14"/>
        <rFont val="Arial"/>
        <family val="2"/>
      </rPr>
      <t>Existing</t>
    </r>
    <r>
      <rPr>
        <sz val="14"/>
        <rFont val="Arial"/>
        <family val="2"/>
      </rPr>
      <t xml:space="preserve"> Motors)</t>
    </r>
  </si>
  <si>
    <r>
      <t>Post-Installation Data (</t>
    </r>
    <r>
      <rPr>
        <sz val="14"/>
        <rFont val="Arial"/>
        <family val="2"/>
      </rPr>
      <t xml:space="preserve">Equipment Survey of </t>
    </r>
    <r>
      <rPr>
        <i/>
        <sz val="14"/>
        <rFont val="Arial"/>
        <family val="2"/>
      </rPr>
      <t>Proposed</t>
    </r>
    <r>
      <rPr>
        <sz val="14"/>
        <rFont val="Arial"/>
        <family val="2"/>
      </rPr>
      <t xml:space="preserve"> Motors</t>
    </r>
    <r>
      <rPr>
        <b/>
        <sz val="14"/>
        <rFont val="Arial"/>
        <family val="2"/>
      </rPr>
      <t>)</t>
    </r>
  </si>
  <si>
    <t>Pennsylvania Act 129 Motor &amp; VFD Audit and Design Tool</t>
  </si>
  <si>
    <t>Total  Peak kW Reduction</t>
  </si>
  <si>
    <t>ODP1200</t>
  </si>
  <si>
    <t>ODP1800</t>
  </si>
  <si>
    <t>ODP3600</t>
  </si>
  <si>
    <t>TEFC1200</t>
  </si>
  <si>
    <t>TEFC1800</t>
  </si>
  <si>
    <t>TEFC3600</t>
  </si>
  <si>
    <t>HP</t>
  </si>
  <si>
    <t>Coincidence Factor (CF)</t>
  </si>
  <si>
    <t>Main Lookup Table</t>
  </si>
  <si>
    <t>Facility</t>
  </si>
  <si>
    <t>Concatenate</t>
  </si>
  <si>
    <t>Run Hours</t>
  </si>
  <si>
    <t>Utility:</t>
  </si>
  <si>
    <t>Duquesne Light</t>
  </si>
  <si>
    <t>Met-Ed (FirstEnergy)</t>
  </si>
  <si>
    <t>PECO</t>
  </si>
  <si>
    <t>Penn Power (FirstEnergy)</t>
  </si>
  <si>
    <t>PennElec (FirstEnergy)</t>
  </si>
  <si>
    <t>Utility</t>
  </si>
  <si>
    <t>Facility Types</t>
  </si>
  <si>
    <t>Motor Functions</t>
  </si>
  <si>
    <t>Motor Configuration</t>
  </si>
  <si>
    <t>I. Purpose</t>
  </si>
  <si>
    <t>II. Organization</t>
  </si>
  <si>
    <t>(1) Manual</t>
  </si>
  <si>
    <t>IV. Disclaimer</t>
  </si>
  <si>
    <t>The purpose of the Motor &amp; VFD Audit and Design Tool is two-fold:</t>
  </si>
  <si>
    <t>GLOSSARY</t>
  </si>
  <si>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</si>
  <si>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</si>
  <si>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</si>
  <si>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Pennsylvania Act 129 Motor and VFD Audit and Design Tool</t>
  </si>
  <si>
    <t>Column G:</t>
  </si>
  <si>
    <t>Column H:</t>
  </si>
  <si>
    <t>The "Glossary" sheet is a reference for the "Motor and VFD Form" sheet. It defines each of the columns for clarification.</t>
  </si>
  <si>
    <t>Enclosure Type</t>
  </si>
  <si>
    <t>CWP-1</t>
  </si>
  <si>
    <t>Cell K2:</t>
  </si>
  <si>
    <t>Cell C5:</t>
  </si>
  <si>
    <t>Cell C6:</t>
  </si>
  <si>
    <t>Cell K3:</t>
  </si>
  <si>
    <t>Cell K4:</t>
  </si>
  <si>
    <t>Cell K5:</t>
  </si>
  <si>
    <t>Column F:</t>
  </si>
  <si>
    <t>Column U:</t>
  </si>
  <si>
    <t>Column T:</t>
  </si>
  <si>
    <t>Column S:</t>
  </si>
  <si>
    <t>Column R:</t>
  </si>
  <si>
    <t>Column Q:</t>
  </si>
  <si>
    <t>Column P:</t>
  </si>
  <si>
    <t>Column O:</t>
  </si>
  <si>
    <t>Column N:</t>
  </si>
  <si>
    <t>Column M:</t>
  </si>
  <si>
    <t>Column L:</t>
  </si>
  <si>
    <t>Column K:</t>
  </si>
  <si>
    <t>Column J:</t>
  </si>
  <si>
    <t>Column I:</t>
  </si>
  <si>
    <t>Column E:</t>
  </si>
  <si>
    <t>Column D:</t>
  </si>
  <si>
    <t>Column C:</t>
  </si>
  <si>
    <t>Column B:</t>
  </si>
  <si>
    <t>Column A:</t>
  </si>
  <si>
    <t>* Variable frequency drive (VFD) control on the existing (baseline) motor</t>
  </si>
  <si>
    <t>* Two-speed motor (existing and/or new)</t>
  </si>
  <si>
    <t>* Single speed motor with variable loading (not standard)</t>
  </si>
  <si>
    <t>* Abnormal motor loading (i.e., load factor differs from 0.75)</t>
  </si>
  <si>
    <t>* Industrial process applications</t>
  </si>
  <si>
    <t>* New motor has a different rated horsepower than the existing motor</t>
  </si>
  <si>
    <t>* Change in annual operating hours is anticipated</t>
  </si>
  <si>
    <t>1. To document the pre- and post-installation cases.</t>
  </si>
  <si>
    <t>The "Manual" sheet contains the instruction manual for using the Motor &amp; VFD Audit and Design Tool.</t>
  </si>
  <si>
    <t>Table of Contents:</t>
  </si>
  <si>
    <t>I.  Purpose</t>
  </si>
  <si>
    <t>II.  Organization</t>
  </si>
  <si>
    <t>III.  User Guide</t>
  </si>
  <si>
    <t>III. User Guide</t>
  </si>
  <si>
    <t>IV.  Disclaimer</t>
  </si>
  <si>
    <t>MANUAL</t>
  </si>
  <si>
    <t>Pennsylvania Act 129 Lighting Audit and Design Tool</t>
  </si>
  <si>
    <t xml:space="preserve"> CHANGELOG</t>
  </si>
  <si>
    <t>Version 7 (Effective June 3, 2010)</t>
  </si>
  <si>
    <t>Version 8 (Submitted October 27, 2011. Effective June 1, 2011)</t>
  </si>
  <si>
    <t>(2) Changelog</t>
  </si>
  <si>
    <t xml:space="preserve">The "Changelog" sheet provides a brief description of major changes from the previous version. </t>
  </si>
  <si>
    <t>(4) Glossary</t>
  </si>
  <si>
    <t>This document does not modify any requirements of the PA TRM and is provided for convenience only. If any discrepancy between the TRM and this document exist, the TRM should be followed.</t>
  </si>
  <si>
    <t>Installation Date:</t>
  </si>
  <si>
    <t xml:space="preserve">Peak kW </t>
  </si>
  <si>
    <t>Full Load kW</t>
  </si>
  <si>
    <t>EPAct Efficiency</t>
  </si>
  <si>
    <t>NEMA Premium Efficiency</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</si>
  <si>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</si>
  <si>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</si>
  <si>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Facility Type</t>
    </r>
    <r>
      <rPr>
        <sz val="10"/>
        <rFont val="Arial"/>
        <family val="2"/>
      </rPr>
      <t>" is the facility classification. The categories are based on the PA TRM. "Other" should be used when no other category is sufficient.</t>
    </r>
  </si>
  <si>
    <r>
      <t>"</t>
    </r>
    <r>
      <rPr>
        <b/>
        <sz val="10"/>
        <rFont val="Arial"/>
        <family val="2"/>
      </rPr>
      <t>Utility</t>
    </r>
    <r>
      <rPr>
        <sz val="10"/>
        <rFont val="Arial"/>
        <family val="2"/>
      </rPr>
      <t>" is the electric distribution company territory where the facility is located.</t>
    </r>
  </si>
  <si>
    <r>
      <t>"</t>
    </r>
    <r>
      <rPr>
        <b/>
        <sz val="10"/>
        <rFont val="Arial"/>
        <family val="2"/>
      </rPr>
      <t>Date Submitted</t>
    </r>
    <r>
      <rPr>
        <sz val="10"/>
        <rFont val="Arial"/>
        <family val="2"/>
      </rPr>
      <t>" is the date at which the application was submitted to the program.</t>
    </r>
  </si>
  <si>
    <r>
      <t>"</t>
    </r>
    <r>
      <rPr>
        <b/>
        <sz val="10"/>
        <rFont val="Arial"/>
        <family val="2"/>
      </rPr>
      <t>Project Name</t>
    </r>
    <r>
      <rPr>
        <sz val="10"/>
        <rFont val="Arial"/>
        <family val="2"/>
      </rPr>
      <t>" is the name of the project.</t>
    </r>
  </si>
  <si>
    <r>
      <t>"</t>
    </r>
    <r>
      <rPr>
        <b/>
        <sz val="10"/>
        <rFont val="Arial"/>
        <family val="2"/>
      </rPr>
      <t>Survey Completed by (Name)</t>
    </r>
    <r>
      <rPr>
        <sz val="10"/>
        <rFont val="Arial"/>
        <family val="2"/>
      </rPr>
      <t>" is the name of the inspector(s) who completed the survey.</t>
    </r>
  </si>
  <si>
    <r>
      <t>"</t>
    </r>
    <r>
      <rPr>
        <b/>
        <sz val="10"/>
        <rFont val="Arial"/>
        <family val="2"/>
      </rPr>
      <t>Spot Measurements Completed by (Name)</t>
    </r>
    <r>
      <rPr>
        <sz val="10"/>
        <rFont val="Arial"/>
        <family val="2"/>
      </rPr>
      <t>" is the name of the inspector(s) who completed the spot measurements.</t>
    </r>
  </si>
  <si>
    <r>
      <t>"</t>
    </r>
    <r>
      <rPr>
        <b/>
        <sz val="10"/>
        <rFont val="Arial"/>
        <family val="2"/>
      </rPr>
      <t>Date Survey(s) Completed</t>
    </r>
    <r>
      <rPr>
        <sz val="10"/>
        <rFont val="Arial"/>
        <family val="2"/>
      </rPr>
      <t>" is the date at which the surveys were completed.</t>
    </r>
  </si>
  <si>
    <r>
      <t>"</t>
    </r>
    <r>
      <rPr>
        <b/>
        <sz val="10"/>
        <rFont val="Arial"/>
        <family val="2"/>
      </rPr>
      <t>Line Item</t>
    </r>
    <r>
      <rPr>
        <sz val="10"/>
        <rFont val="Arial"/>
        <family val="2"/>
      </rPr>
      <t>" indexes the motors.</t>
    </r>
  </si>
  <si>
    <r>
      <t>"</t>
    </r>
    <r>
      <rPr>
        <b/>
        <sz val="10"/>
        <rFont val="Arial"/>
        <family val="2"/>
      </rPr>
      <t>Unique Motor I.D.(s)</t>
    </r>
    <r>
      <rPr>
        <sz val="10"/>
        <rFont val="Arial"/>
        <family val="2"/>
      </rPr>
      <t>" is an identifier for each motor.</t>
    </r>
  </si>
  <si>
    <r>
      <t>"</t>
    </r>
    <r>
      <rPr>
        <b/>
        <sz val="10"/>
        <rFont val="Arial"/>
        <family val="2"/>
      </rPr>
      <t>Number of Identical Units</t>
    </r>
    <r>
      <rPr>
        <sz val="10"/>
        <rFont val="Arial"/>
        <family val="2"/>
      </rPr>
      <t>" defines the quantity of motors for this particular line item. Motors that are not identical in Manufacturer, Model Number, Motor Function, Motor Configuration, Load Factor, Run Hours, Horsepower, Synchronous Speed, Enclosure Type, or Efficiency must be entered on separate lines.</t>
    </r>
  </si>
  <si>
    <r>
      <t>"</t>
    </r>
    <r>
      <rPr>
        <b/>
        <sz val="10"/>
        <rFont val="Arial"/>
        <family val="2"/>
      </rPr>
      <t>Load Factor</t>
    </r>
    <r>
      <rPr>
        <sz val="10"/>
        <rFont val="Arial"/>
        <family val="2"/>
      </rPr>
      <t>" is the ratio between the actual load and the rated load. Motor efficiency curves typically result in motors being most efficient at approximately 75% of the rated load. The default value is 0.75. Variable loaded motors should use custom measure protocols.</t>
    </r>
  </si>
  <si>
    <r>
      <t>"</t>
    </r>
    <r>
      <rPr>
        <b/>
        <sz val="10"/>
        <rFont val="Arial"/>
        <family val="2"/>
      </rPr>
      <t>Motor Configuration</t>
    </r>
    <r>
      <rPr>
        <sz val="10"/>
        <rFont val="Arial"/>
        <family val="2"/>
      </rPr>
      <t>" is the setup in which the motor operates. For example, a motor may be in a single motor setup, parallel motor setup, a lead-lag setup, or a stand-by setup. Depending on the configuration, the coincidence factor will be changed.</t>
    </r>
  </si>
  <si>
    <r>
      <t>"</t>
    </r>
    <r>
      <rPr>
        <b/>
        <sz val="10"/>
        <rFont val="Arial"/>
        <family val="2"/>
      </rPr>
      <t>Manufacturer</t>
    </r>
    <r>
      <rPr>
        <sz val="10"/>
        <rFont val="Arial"/>
        <family val="2"/>
      </rPr>
      <t>" is the maker of the motor.</t>
    </r>
  </si>
  <si>
    <r>
      <t>"</t>
    </r>
    <r>
      <rPr>
        <b/>
        <sz val="10"/>
        <rFont val="Arial"/>
        <family val="2"/>
      </rPr>
      <t>Model Number</t>
    </r>
    <r>
      <rPr>
        <sz val="10"/>
        <rFont val="Arial"/>
        <family val="2"/>
      </rPr>
      <t>" is the specific model number of the motor.</t>
    </r>
  </si>
  <si>
    <r>
      <t>"</t>
    </r>
    <r>
      <rPr>
        <b/>
        <sz val="10"/>
        <rFont val="Arial"/>
        <family val="2"/>
      </rPr>
      <t>Motor Horsepower</t>
    </r>
    <r>
      <rPr>
        <sz val="10"/>
        <rFont val="Arial"/>
        <family val="2"/>
      </rPr>
      <t>" is the rated horsepower of the motor.</t>
    </r>
  </si>
  <si>
    <r>
      <t>"</t>
    </r>
    <r>
      <rPr>
        <b/>
        <sz val="10"/>
        <rFont val="Arial"/>
        <family val="2"/>
      </rPr>
      <t>Synchronous Speed</t>
    </r>
    <r>
      <rPr>
        <sz val="10"/>
        <rFont val="Arial"/>
        <family val="2"/>
      </rPr>
      <t>" is the speed at which an induction motor will operate, which depends on the input power frequency and the number of electrical magnetic poles in the motor. Select either 1200 RPM, 1800 RPM, or 3600 RPM from the drop down menu.</t>
    </r>
  </si>
  <si>
    <r>
      <t>"</t>
    </r>
    <r>
      <rPr>
        <b/>
        <sz val="10"/>
        <rFont val="Arial"/>
        <family val="2"/>
      </rPr>
      <t>Enclosure Type</t>
    </r>
    <r>
      <rPr>
        <sz val="10"/>
        <rFont val="Arial"/>
        <family val="2"/>
      </rPr>
      <t>" is the enclosure of the fan which enables the cooling of motor windings. Select "ODP" for Open Drip Proof enclosure or "TEFC" for Totally Enclosed Fan Cooled from the drop down menu.</t>
    </r>
  </si>
  <si>
    <r>
      <t>"</t>
    </r>
    <r>
      <rPr>
        <b/>
        <sz val="10"/>
        <rFont val="Arial"/>
        <family val="2"/>
      </rPr>
      <t>VFD on Motor</t>
    </r>
    <r>
      <rPr>
        <sz val="10"/>
        <rFont val="Arial"/>
        <family val="2"/>
      </rPr>
      <t>" is to indicate the presence or absence of a VFD on the motor. If there is a VFD installed, select "Yes". If there is no VFD installed, select "No".</t>
    </r>
  </si>
  <si>
    <r>
      <t>"</t>
    </r>
    <r>
      <rPr>
        <b/>
        <sz val="10"/>
        <rFont val="Arial"/>
        <family val="2"/>
      </rPr>
      <t>Operating Hours</t>
    </r>
    <r>
      <rPr>
        <sz val="10"/>
        <rFont val="Arial"/>
        <family val="2"/>
      </rPr>
      <t>" is the number of hours that the motor runs in one year. This number is stipulated by building type and motor function.</t>
    </r>
  </si>
  <si>
    <r>
      <t>"</t>
    </r>
    <r>
      <rPr>
        <b/>
        <sz val="10"/>
        <rFont val="Arial"/>
        <family val="2"/>
      </rPr>
      <t>Annual kWh</t>
    </r>
    <r>
      <rPr>
        <sz val="10"/>
        <rFont val="Arial"/>
        <family val="2"/>
      </rPr>
      <t>" is the total annual energy consumption of one motor in kilowatt-hours.</t>
    </r>
  </si>
  <si>
    <r>
      <t>"</t>
    </r>
    <r>
      <rPr>
        <b/>
        <sz val="10"/>
        <rFont val="Arial"/>
        <family val="2"/>
      </rPr>
      <t>Annual kWh</t>
    </r>
    <r>
      <rPr>
        <sz val="10"/>
        <rFont val="Arial"/>
        <family val="2"/>
      </rPr>
      <t>" is the total annual energy consumption of all the motors.</t>
    </r>
  </si>
  <si>
    <r>
      <t>"</t>
    </r>
    <r>
      <rPr>
        <b/>
        <sz val="10"/>
        <rFont val="Arial"/>
        <family val="2"/>
      </rPr>
      <t>Peak kW</t>
    </r>
    <r>
      <rPr>
        <sz val="10"/>
        <rFont val="Arial"/>
        <family val="2"/>
      </rPr>
      <t>" is the peak demand consumption for one motor in kilowatts.</t>
    </r>
  </si>
  <si>
    <r>
      <t>"</t>
    </r>
    <r>
      <rPr>
        <b/>
        <sz val="10"/>
        <rFont val="Arial"/>
        <family val="2"/>
      </rPr>
      <t>Peak</t>
    </r>
    <r>
      <rPr>
        <sz val="10"/>
        <rFont val="Arial"/>
        <family val="2"/>
      </rPr>
      <t xml:space="preserve"> </t>
    </r>
    <r>
      <rPr>
        <b/>
        <sz val="10"/>
        <rFont val="Arial"/>
        <family val="2"/>
      </rPr>
      <t>kW</t>
    </r>
    <r>
      <rPr>
        <sz val="10"/>
        <rFont val="Arial"/>
        <family val="2"/>
      </rPr>
      <t>" is the peak demand consumption of all the motors.</t>
    </r>
  </si>
  <si>
    <r>
      <t>"</t>
    </r>
    <r>
      <rPr>
        <b/>
        <sz val="10"/>
        <rFont val="Arial"/>
        <family val="2"/>
      </rPr>
      <t>Full Load kW</t>
    </r>
    <r>
      <rPr>
        <sz val="10"/>
        <rFont val="Arial"/>
        <family val="2"/>
      </rPr>
      <t>" is the maximum demand for the motor. This does not necessarily correspond to the peak demand, as coincidence factor has not been applied.</t>
    </r>
  </si>
  <si>
    <t>* Applications where the building type or motor usage group is not listed in Table 3-15 of the TRM</t>
  </si>
  <si>
    <r>
      <t>"</t>
    </r>
    <r>
      <rPr>
        <b/>
        <sz val="10"/>
        <rFont val="Arial"/>
        <family val="2"/>
      </rPr>
      <t>Coincidence Factor</t>
    </r>
    <r>
      <rPr>
        <sz val="10"/>
        <rFont val="Arial"/>
        <family val="2"/>
      </rPr>
      <t>" is the percentage of the motor load that is operating during electric system’s summer peak period as defined by Act 129. Heating hot water pumps do not operate during the summer cooling season and therefore the coincidence factor is 0. Chilled water pumps and condenser water pumps operate during the cooling season and therefore have a coincidence factor of 0.74. Pumps in a duplex or stand-by configuration have a 0.37 coincidence factor to account for the standby condition. Other motor configurations should follow custom protocols to determine the appropriate coincidence factor.</t>
    </r>
  </si>
  <si>
    <t>Program Year:</t>
  </si>
  <si>
    <t>Cell K6:</t>
  </si>
  <si>
    <r>
      <t>"</t>
    </r>
    <r>
      <rPr>
        <b/>
        <sz val="10"/>
        <rFont val="Arial"/>
        <family val="2"/>
      </rPr>
      <t>Program Year</t>
    </r>
    <r>
      <rPr>
        <sz val="10"/>
        <rFont val="Arial"/>
        <family val="2"/>
      </rPr>
      <t>" is the program year in which the project was approved.</t>
    </r>
  </si>
  <si>
    <t>Project Identification</t>
  </si>
  <si>
    <t>Motor Data</t>
  </si>
  <si>
    <t>Efficiency Look Up</t>
  </si>
  <si>
    <t>N/A</t>
  </si>
  <si>
    <r>
      <t>"</t>
    </r>
    <r>
      <rPr>
        <b/>
        <sz val="10"/>
        <rFont val="Arial"/>
        <family val="2"/>
      </rPr>
      <t>Nominal Efficiency</t>
    </r>
    <r>
      <rPr>
        <sz val="10"/>
        <rFont val="Arial"/>
        <family val="2"/>
      </rPr>
      <t>" is the ratio of the motor shaft output power to the electric input power. If the new motor is for new construction or to replace a failed motor, the baseline motor efficiency is the code standard. Complete Columns J, K, and L to populate the efficiency automatically. If the new motor is replacing a functioning motor, input the efficiency of the existing motor. For the new motor, directly input the nameplate efficiency.</t>
    </r>
  </si>
  <si>
    <t>1)</t>
  </si>
  <si>
    <t>2)</t>
  </si>
  <si>
    <t>3)</t>
  </si>
  <si>
    <t>4)</t>
  </si>
  <si>
    <t>5)</t>
  </si>
  <si>
    <t>6)</t>
  </si>
  <si>
    <t>7)</t>
  </si>
  <si>
    <t>In "Manual", updated TRM reference from Table 6-12 to Table 3-15</t>
  </si>
  <si>
    <t>In "Glossary", added definition for "Full Load kW"</t>
  </si>
  <si>
    <t>In "Glossary", revised definition of "Nominal Efficiency" to reflect ability to custom input efficiency values for the new motor efficiency and baseline motor efficiency if the new motor is for new construction or replace on burnout.</t>
  </si>
  <si>
    <t>In "Glossary", revised definition of coincidence factor to reflect above change.</t>
  </si>
  <si>
    <t>In "Motor and VFD Form", revised Column G (Coincidence Factor) to reflect TRM values (0.74 for single, 0.37 for duplex)</t>
  </si>
  <si>
    <t>In "Motor and VFD Form", revised formulas in Columns O, P, and S to correct referencing errors</t>
  </si>
  <si>
    <t>In "Motor and VFD Form", added Column Q (Full Load kW) to correct a calculation error incorrectly applying DSF</t>
  </si>
  <si>
    <t>Created Changelog</t>
  </si>
  <si>
    <t>Revised "Manual" and "Glossary" to improve user guide and increase usability</t>
  </si>
  <si>
    <t>Revised "Manual" and "Glossary" to reflect new changes to the TRM</t>
  </si>
  <si>
    <t>Released with TRM Order in June 2010</t>
  </si>
  <si>
    <t>Version 9 (Submitted September 13, 2011 for 2012 TRM Tentative Order)</t>
  </si>
  <si>
    <t>Chilled Water Pump</t>
  </si>
  <si>
    <t>West Penn Power (FirstEnergy)</t>
  </si>
  <si>
    <t>Version 10 (Submitted December 5, 2011 for 2012 TRM Final Order)</t>
  </si>
  <si>
    <t>In "Motor and VFD Form", updated operating hours lookup table to reflect TRM table.</t>
  </si>
  <si>
    <t>In "Motor and VFD Form", corrected formulas for efficiency lookups, post-installation peak kW calculation, and total kWh calculation for post-installation line item #7.</t>
  </si>
  <si>
    <t>Type</t>
  </si>
  <si>
    <t>Air Foil/Backward Incline</t>
  </si>
  <si>
    <t>Air Foil/Backward Incline with Inlet Guide Vanes</t>
  </si>
  <si>
    <t>Forward Curved</t>
  </si>
  <si>
    <t>Forward Curved with Inlet Guide Vanes</t>
  </si>
  <si>
    <t xml:space="preserve">Hot Water Pump </t>
  </si>
  <si>
    <t>ESF &amp; DSF Look Up</t>
  </si>
  <si>
    <t>Abrv</t>
  </si>
  <si>
    <t>AFBI</t>
  </si>
  <si>
    <t>AFBI IGV</t>
  </si>
  <si>
    <t>FC</t>
  </si>
  <si>
    <t>FC IGV</t>
  </si>
  <si>
    <t>Baseline</t>
  </si>
  <si>
    <t>None</t>
  </si>
  <si>
    <r>
      <t>"</t>
    </r>
    <r>
      <rPr>
        <b/>
        <sz val="10"/>
        <rFont val="Arial"/>
        <family val="2"/>
      </rPr>
      <t>Baseline</t>
    </r>
    <r>
      <rPr>
        <sz val="10"/>
        <rFont val="Arial"/>
        <family val="2"/>
      </rPr>
      <t>" is the baseline for the VFD system, i.e. the control system previously in place before installing the new VFD system.</t>
    </r>
  </si>
  <si>
    <r>
      <t>"</t>
    </r>
    <r>
      <rPr>
        <b/>
        <sz val="10"/>
        <rFont val="Arial"/>
        <family val="2"/>
      </rPr>
      <t>ESF</t>
    </r>
    <r>
      <rPr>
        <sz val="10"/>
        <rFont val="Arial"/>
        <family val="2"/>
      </rPr>
      <t>" is the Energy Savings Factor for VFDs or the ratio of the motor energy usage with a VFD installed to the motor energy usage without a VFD installed. Motors with no VFD installed have an ESF of "1.00". This value can be looked up based on the baseline system.</t>
    </r>
  </si>
  <si>
    <r>
      <t>"</t>
    </r>
    <r>
      <rPr>
        <b/>
        <sz val="10"/>
        <rFont val="Arial"/>
        <family val="2"/>
      </rPr>
      <t>DSF</t>
    </r>
    <r>
      <rPr>
        <sz val="10"/>
        <rFont val="Arial"/>
        <family val="2"/>
      </rPr>
      <t>" is the Demand Savings Factor for VFDs or the ratio of the motor peak demand with a VFD installed to the motor peak demand without a VFD installed. Motors with no VFD installed have a DSF of "1.00". This value can be looked up based on the baseline system.</t>
    </r>
  </si>
  <si>
    <t>Column V:</t>
  </si>
  <si>
    <t>Column W:</t>
  </si>
  <si>
    <t>In "Motor and VFD Form", updated form to include new ESF and DSF values.</t>
  </si>
  <si>
    <t>In "Glossary", updated entries to reflect new column O and definition of "baseline".</t>
  </si>
  <si>
    <t>Version 11 (Submitted August 31, 2012 for 2013 TRM Tentative Order)</t>
  </si>
  <si>
    <r>
      <t xml:space="preserve">VFD Installation Data </t>
    </r>
    <r>
      <rPr>
        <sz val="14"/>
        <rFont val="Arial"/>
        <family val="2"/>
      </rPr>
      <t xml:space="preserve">(Equipment Survey of </t>
    </r>
    <r>
      <rPr>
        <i/>
        <sz val="14"/>
        <rFont val="Arial"/>
        <family val="2"/>
      </rPr>
      <t>Existing</t>
    </r>
    <r>
      <rPr>
        <sz val="14"/>
        <rFont val="Arial"/>
        <family val="2"/>
      </rPr>
      <t xml:space="preserve"> or </t>
    </r>
    <r>
      <rPr>
        <i/>
        <sz val="14"/>
        <rFont val="Arial"/>
        <family val="2"/>
      </rPr>
      <t>Proposed</t>
    </r>
    <r>
      <rPr>
        <sz val="14"/>
        <rFont val="Arial"/>
        <family val="2"/>
      </rPr>
      <t xml:space="preserve"> Motors) </t>
    </r>
  </si>
  <si>
    <t>Complete one copy of this form for each building with a motor measure</t>
  </si>
  <si>
    <t>Complete one copy of this form for each building with a VFD measure</t>
  </si>
  <si>
    <t>Yes</t>
  </si>
  <si>
    <t>Total Savings per Unit</t>
  </si>
  <si>
    <t>Total Savings all Units</t>
  </si>
  <si>
    <t>Motor Inventory Form</t>
  </si>
  <si>
    <t>Variable Frequency Drive Inventory Form</t>
  </si>
  <si>
    <t>Savings Summary Form</t>
  </si>
  <si>
    <t xml:space="preserve">Auto Related </t>
  </si>
  <si>
    <t>Bakery</t>
  </si>
  <si>
    <t xml:space="preserve">Banks, Financial Centers </t>
  </si>
  <si>
    <t xml:space="preserve">Church </t>
  </si>
  <si>
    <t xml:space="preserve">College – Cafeteria </t>
  </si>
  <si>
    <t xml:space="preserve">College - Classes/Administrative </t>
  </si>
  <si>
    <t xml:space="preserve">College - Dormitory </t>
  </si>
  <si>
    <t xml:space="preserve">Commercial Condos </t>
  </si>
  <si>
    <t xml:space="preserve">Convenience Stores </t>
  </si>
  <si>
    <t xml:space="preserve">Convention Center </t>
  </si>
  <si>
    <t xml:space="preserve">Court House </t>
  </si>
  <si>
    <t xml:space="preserve">Dining: Bar Lounge/Leisure </t>
  </si>
  <si>
    <t xml:space="preserve">Dining: Cafeteria / Fast Food </t>
  </si>
  <si>
    <t xml:space="preserve">Dining: Family </t>
  </si>
  <si>
    <t>Entertainment</t>
  </si>
  <si>
    <t xml:space="preserve">Exercise Center </t>
  </si>
  <si>
    <t xml:space="preserve">Fast Food Restaurants </t>
  </si>
  <si>
    <t xml:space="preserve">Fire Station (Unmanned) </t>
  </si>
  <si>
    <t xml:space="preserve">Food Stores </t>
  </si>
  <si>
    <t>Gymnasium</t>
  </si>
  <si>
    <t>Hospitals</t>
  </si>
  <si>
    <t xml:space="preserve">Hospitals / Health Care </t>
  </si>
  <si>
    <t xml:space="preserve">Industrial - 1 Shift </t>
  </si>
  <si>
    <t xml:space="preserve">Industrial - 2 Shift </t>
  </si>
  <si>
    <t xml:space="preserve">Industrial - 3 Shift </t>
  </si>
  <si>
    <t xml:space="preserve">Laundromats </t>
  </si>
  <si>
    <t>Library</t>
  </si>
  <si>
    <t xml:space="preserve">Light Manufacturers </t>
  </si>
  <si>
    <t xml:space="preserve">Lodging (Hotels/Motels) </t>
  </si>
  <si>
    <t xml:space="preserve">Mall Concourse </t>
  </si>
  <si>
    <t xml:space="preserve">Manufacturing Facility </t>
  </si>
  <si>
    <t xml:space="preserve">Medical Offices </t>
  </si>
  <si>
    <t xml:space="preserve">Motion Picture Theatre </t>
  </si>
  <si>
    <t xml:space="preserve">Multi-Family (Common Areas) </t>
  </si>
  <si>
    <t>Museum</t>
  </si>
  <si>
    <t xml:space="preserve">Nursing Homes </t>
  </si>
  <si>
    <t xml:space="preserve">Office (General Office Types) </t>
  </si>
  <si>
    <t>Office/Retail</t>
  </si>
  <si>
    <t xml:space="preserve">Parking Garages &amp; Lots </t>
  </si>
  <si>
    <t>Penitentiary</t>
  </si>
  <si>
    <t xml:space="preserve">Performing Arts Theatre </t>
  </si>
  <si>
    <t xml:space="preserve">Police / Fire Stations (24 Hr) </t>
  </si>
  <si>
    <t xml:space="preserve">Post Office </t>
  </si>
  <si>
    <t xml:space="preserve">Pump Stations </t>
  </si>
  <si>
    <t xml:space="preserve">Refrigerated Warehouse </t>
  </si>
  <si>
    <t xml:space="preserve">Religious Building </t>
  </si>
  <si>
    <t xml:space="preserve">Residential (Except Nursing Homes) </t>
  </si>
  <si>
    <t xml:space="preserve">Restaurants </t>
  </si>
  <si>
    <t xml:space="preserve">School / University </t>
  </si>
  <si>
    <t xml:space="preserve">Schools (Jr./Sr. High) </t>
  </si>
  <si>
    <t xml:space="preserve">Schools (Preschool/Elementary) </t>
  </si>
  <si>
    <t xml:space="preserve">Schools (Technical/Vocational) </t>
  </si>
  <si>
    <t xml:space="preserve">Small Services </t>
  </si>
  <si>
    <t xml:space="preserve">Sports Arena </t>
  </si>
  <si>
    <t xml:space="preserve">Town Hall </t>
  </si>
  <si>
    <t>Transportation</t>
  </si>
  <si>
    <t xml:space="preserve">Warehouse (Not Refrigerated) </t>
  </si>
  <si>
    <t xml:space="preserve">Waste Water Treatment Plant </t>
  </si>
  <si>
    <t xml:space="preserve">Workshop </t>
  </si>
  <si>
    <t>FM</t>
  </si>
  <si>
    <t>Auto Related FM</t>
  </si>
  <si>
    <t>Auto Related HWP</t>
  </si>
  <si>
    <t>BakeryFM</t>
  </si>
  <si>
    <t>BakeryHWP</t>
  </si>
  <si>
    <t>Banks, Financial Centers FM</t>
  </si>
  <si>
    <t>Banks, Financial Centers HWP</t>
  </si>
  <si>
    <t>Church FM</t>
  </si>
  <si>
    <t>Church HWP</t>
  </si>
  <si>
    <t>College – Cafeteria FM</t>
  </si>
  <si>
    <t>College – Cafeteria HWP</t>
  </si>
  <si>
    <t>College - Classes/Administrative FM</t>
  </si>
  <si>
    <t>College - Classes/Administrative HWP</t>
  </si>
  <si>
    <t>College - Dormitory FM</t>
  </si>
  <si>
    <t>College - Dormitory HWP</t>
  </si>
  <si>
    <t>Commercial Condos FM</t>
  </si>
  <si>
    <t>Commercial Condos HWP</t>
  </si>
  <si>
    <t>Convenience Stores FM</t>
  </si>
  <si>
    <t>Convenience Stores HWP</t>
  </si>
  <si>
    <t>Convention Center FM</t>
  </si>
  <si>
    <t>Convention Center HWP</t>
  </si>
  <si>
    <t>Court House FM</t>
  </si>
  <si>
    <t>Court House HWP</t>
  </si>
  <si>
    <t>Dining: Bar Lounge/Leisure FM</t>
  </si>
  <si>
    <t>Dining: Bar Lounge/Leisure HWP</t>
  </si>
  <si>
    <t>Dining: Cafeteria / Fast Food FM</t>
  </si>
  <si>
    <t>Dining: Cafeteria / Fast Food HWP</t>
  </si>
  <si>
    <t>Dining: Family FM</t>
  </si>
  <si>
    <t>Dining: Family HWP</t>
  </si>
  <si>
    <t>EntertainmentFM</t>
  </si>
  <si>
    <t>EntertainmentHWP</t>
  </si>
  <si>
    <t>Exercise Center FM</t>
  </si>
  <si>
    <t>Exercise Center HWP</t>
  </si>
  <si>
    <t>Fast Food Restaurants FM</t>
  </si>
  <si>
    <t>Fast Food Restaurants HWP</t>
  </si>
  <si>
    <t>Fire Station (Unmanned) FM</t>
  </si>
  <si>
    <t>Fire Station (Unmanned) HWP</t>
  </si>
  <si>
    <t>Food Stores FM</t>
  </si>
  <si>
    <t>Food Stores HWP</t>
  </si>
  <si>
    <t>GymnasiumFM</t>
  </si>
  <si>
    <t>GymnasiumHWP</t>
  </si>
  <si>
    <t>HospitalsFM</t>
  </si>
  <si>
    <t>HospitalsHWP</t>
  </si>
  <si>
    <t>Hospitals / Health Care FM</t>
  </si>
  <si>
    <t>Hospitals / Health Care HWP</t>
  </si>
  <si>
    <t>Industrial - 1 Shift FM</t>
  </si>
  <si>
    <t>Industrial - 1 Shift HWP</t>
  </si>
  <si>
    <t>Industrial - 2 Shift FM</t>
  </si>
  <si>
    <t>Industrial - 2 Shift HWP</t>
  </si>
  <si>
    <t>Industrial - 3 Shift FM</t>
  </si>
  <si>
    <t>Industrial - 3 Shift HWP</t>
  </si>
  <si>
    <t>Laundromats FM</t>
  </si>
  <si>
    <t>Laundromats HWP</t>
  </si>
  <si>
    <t>LibraryFM</t>
  </si>
  <si>
    <t>LibraryHWP</t>
  </si>
  <si>
    <t>Light Manufacturers FM</t>
  </si>
  <si>
    <t>Light Manufacturers HWP</t>
  </si>
  <si>
    <t>Lodging (Hotels/Motels) FM</t>
  </si>
  <si>
    <t>Lodging (Hotels/Motels) HWP</t>
  </si>
  <si>
    <t>Mall Concourse FM</t>
  </si>
  <si>
    <t>Mall Concourse HWP</t>
  </si>
  <si>
    <t>Manufacturing Facility FM</t>
  </si>
  <si>
    <t>Manufacturing Facility HWP</t>
  </si>
  <si>
    <t>Medical Offices FM</t>
  </si>
  <si>
    <t>Medical Offices HWP</t>
  </si>
  <si>
    <t>Motion Picture Theatre FM</t>
  </si>
  <si>
    <t>Motion Picture Theatre HWP</t>
  </si>
  <si>
    <t>Multi-Family (Common Areas) FM</t>
  </si>
  <si>
    <t>Multi-Family (Common Areas) HWP</t>
  </si>
  <si>
    <t>MuseumFM</t>
  </si>
  <si>
    <t>MuseumHWP</t>
  </si>
  <si>
    <t>Nursing Homes FM</t>
  </si>
  <si>
    <t>Nursing Homes HWP</t>
  </si>
  <si>
    <t>Office (General Office Types) FM</t>
  </si>
  <si>
    <t>Office (General Office Types) HWP</t>
  </si>
  <si>
    <t>Office/RetailFM</t>
  </si>
  <si>
    <t>Office/RetailHWP</t>
  </si>
  <si>
    <t>Parking Garages &amp; Lots FM</t>
  </si>
  <si>
    <t>Parking Garages &amp; Lots HWP</t>
  </si>
  <si>
    <t>PenitentiaryFM</t>
  </si>
  <si>
    <t>PenitentiaryHWP</t>
  </si>
  <si>
    <t>Performing Arts Theatre FM</t>
  </si>
  <si>
    <t>Performing Arts Theatre HWP</t>
  </si>
  <si>
    <t>Police / Fire Stations (24 Hr) FM</t>
  </si>
  <si>
    <t>Police / Fire Stations (24 Hr) HWP</t>
  </si>
  <si>
    <t>Post Office FM</t>
  </si>
  <si>
    <t>Post Office HWP</t>
  </si>
  <si>
    <t>Pump Stations FM</t>
  </si>
  <si>
    <t>Pump Stations HWP</t>
  </si>
  <si>
    <t>Refrigerated Warehouse FM</t>
  </si>
  <si>
    <t>Refrigerated Warehouse HWP</t>
  </si>
  <si>
    <t>Religious Building FM</t>
  </si>
  <si>
    <t>Religious Building HWP</t>
  </si>
  <si>
    <t>Residential (Except Nursing Homes) FM</t>
  </si>
  <si>
    <t>Residential (Except Nursing Homes) HWP</t>
  </si>
  <si>
    <t>Restaurants FM</t>
  </si>
  <si>
    <t>Restaurants HWP</t>
  </si>
  <si>
    <t>RetailFM</t>
  </si>
  <si>
    <t>RetailHWP</t>
  </si>
  <si>
    <t>School / University FM</t>
  </si>
  <si>
    <t>School / University HWP</t>
  </si>
  <si>
    <t>Schools (Jr./Sr. High) FM</t>
  </si>
  <si>
    <t>Schools (Jr./Sr. High) HWP</t>
  </si>
  <si>
    <t>Schools (Preschool/Elementary) FM</t>
  </si>
  <si>
    <t>Schools (Preschool/Elementary) HWP</t>
  </si>
  <si>
    <t>Schools (Technical/Vocational) FM</t>
  </si>
  <si>
    <t>Schools (Technical/Vocational) HWP</t>
  </si>
  <si>
    <t>Small Services FM</t>
  </si>
  <si>
    <t>Small Services HWP</t>
  </si>
  <si>
    <t>Sports Arena FM</t>
  </si>
  <si>
    <t>Sports Arena HWP</t>
  </si>
  <si>
    <t>Town Hall FM</t>
  </si>
  <si>
    <t>Town Hall HWP</t>
  </si>
  <si>
    <t>TransportationFM</t>
  </si>
  <si>
    <t>TransportationHWP</t>
  </si>
  <si>
    <t>Warehouse (Not Refrigerated) FM</t>
  </si>
  <si>
    <t>Warehouse (Not Refrigerated) HWP</t>
  </si>
  <si>
    <t>Waste Water Treatment Plant FM</t>
  </si>
  <si>
    <t>Waste Water Treatment Plant HWP</t>
  </si>
  <si>
    <t>Workshop FM</t>
  </si>
  <si>
    <t>Workshop HWP</t>
  </si>
  <si>
    <t>CHWP/CTF</t>
  </si>
  <si>
    <t>Auto Related CHWP/CTF</t>
  </si>
  <si>
    <t>BakeryCHWP/CTF</t>
  </si>
  <si>
    <t>Banks, Financial Centers CHWP/CTF</t>
  </si>
  <si>
    <t>Church CHWP/CTF</t>
  </si>
  <si>
    <t>College – Cafeteria CHWP/CTF</t>
  </si>
  <si>
    <t>College - Classes/Administrative CHWP/CTF</t>
  </si>
  <si>
    <t>College - Dormitory CHWP/CTF</t>
  </si>
  <si>
    <t>Commercial Condos CHWP/CTF</t>
  </si>
  <si>
    <t>Convenience Stores CHWP/CTF</t>
  </si>
  <si>
    <t>Convention Center CHWP/CTF</t>
  </si>
  <si>
    <t>Court House CHWP/CTF</t>
  </si>
  <si>
    <t>Dining: Bar Lounge/Leisure CHWP/CTF</t>
  </si>
  <si>
    <t>Dining: Cafeteria / Fast Food CHWP/CTF</t>
  </si>
  <si>
    <t>Dining: Family CHWP/CTF</t>
  </si>
  <si>
    <t>EntertainmentCHWP/CTF</t>
  </si>
  <si>
    <t>Exercise Center CHWP/CTF</t>
  </si>
  <si>
    <t>Fast Food Restaurants CHWP/CTF</t>
  </si>
  <si>
    <t>Fire Station (Unmanned) CHWP/CTF</t>
  </si>
  <si>
    <t>Food Stores CHWP/CTF</t>
  </si>
  <si>
    <t>GymnasiumCHWP/CTF</t>
  </si>
  <si>
    <t>HospitalsCHWP/CTF</t>
  </si>
  <si>
    <t>Hospitals / Health Care CHWP/CTF</t>
  </si>
  <si>
    <t>Industrial - 1 Shift CHWP/CTF</t>
  </si>
  <si>
    <t>Industrial - 2 Shift CHWP/CTF</t>
  </si>
  <si>
    <t>Industrial - 3 Shift CHWP/CTF</t>
  </si>
  <si>
    <t>Laundromats CHWP/CTF</t>
  </si>
  <si>
    <t>LibraryCHWP/CTF</t>
  </si>
  <si>
    <t>Light Manufacturers CHWP/CTF</t>
  </si>
  <si>
    <t>Lodging (Hotels/Motels) CHWP/CTF</t>
  </si>
  <si>
    <t>Mall Concourse CHWP/CTF</t>
  </si>
  <si>
    <t>Manufacturing Facility CHWP/CTF</t>
  </si>
  <si>
    <t>Medical Offices CHWP/CTF</t>
  </si>
  <si>
    <t>Motion Picture Theatre CHWP/CTF</t>
  </si>
  <si>
    <t>Multi-Family (Common Areas) CHWP/CTF</t>
  </si>
  <si>
    <t>MuseumCHWP/CTF</t>
  </si>
  <si>
    <t>Nursing Homes CHWP/CTF</t>
  </si>
  <si>
    <t>Office (General Office Types) CHWP/CTF</t>
  </si>
  <si>
    <t>Office/RetailCHWP/CTF</t>
  </si>
  <si>
    <t>Parking Garages &amp; Lots CHWP/CTF</t>
  </si>
  <si>
    <t>PenitentiaryCHWP/CTF</t>
  </si>
  <si>
    <t>Performing Arts Theatre CHWP/CTF</t>
  </si>
  <si>
    <t>Police / Fire Stations (24 Hr) CHWP/CTF</t>
  </si>
  <si>
    <t>Post Office CHWP/CTF</t>
  </si>
  <si>
    <t>Pump Stations CHWP/CTF</t>
  </si>
  <si>
    <t>Refrigerated Warehouse CHWP/CTF</t>
  </si>
  <si>
    <t>Religious Building CHWP/CTF</t>
  </si>
  <si>
    <t>Residential (Except Nursing Homes) CHWP/CTF</t>
  </si>
  <si>
    <t>Restaurants CHWP/CTF</t>
  </si>
  <si>
    <t>RetailCHWP/CTF</t>
  </si>
  <si>
    <t>School / University CHWP/CTF</t>
  </si>
  <si>
    <t>Schools (Jr./Sr. High) CHWP/CTF</t>
  </si>
  <si>
    <t>Schools (Preschool/Elementary) CHWP/CTF</t>
  </si>
  <si>
    <t>Schools (Technical/Vocational) CHWP/CTF</t>
  </si>
  <si>
    <t>Small Services CHWP/CTF</t>
  </si>
  <si>
    <t>Sports Arena CHWP/CTF</t>
  </si>
  <si>
    <t>Town Hall CHWP/CTF</t>
  </si>
  <si>
    <t>TransportationCHWP/CTF</t>
  </si>
  <si>
    <t>Warehouse (Not Refrigerated) CHWP/CTF</t>
  </si>
  <si>
    <t>Waste Water Treatment Plant CHWP/CTF</t>
  </si>
  <si>
    <t>Workshop CHWP/CTF</t>
  </si>
  <si>
    <t xml:space="preserve">2. To facilitate the calculation of energy savings and demand reduction for motor and VFD installations. </t>
  </si>
  <si>
    <t>The Motor &amp; VFD Audit and Design Tool is organized into 6 sheets.</t>
  </si>
  <si>
    <t>(3) Motor Form</t>
  </si>
  <si>
    <t>(3) VFD Form</t>
  </si>
  <si>
    <t>(4) Summary</t>
  </si>
  <si>
    <t>Motor Form</t>
  </si>
  <si>
    <t>VFD Form</t>
  </si>
  <si>
    <t>OtherFM</t>
  </si>
  <si>
    <t>OtherCHWP/CTF</t>
  </si>
  <si>
    <t>OtherHWP</t>
  </si>
  <si>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operating hours (column P).</t>
    </r>
  </si>
  <si>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ESF, DSF, and operating hours (columns P, Q and T).</t>
    </r>
  </si>
  <si>
    <t>Created "Motor Form" and "VFD Form" to calculate savings for motors and VFD measures separately to be consistent with TRM protocols.</t>
  </si>
  <si>
    <t>Revised "Manual" and "Glossary" to reflect new changes to the TRM and Appendix D</t>
  </si>
  <si>
    <t>In "Motor Form" and "VFD Form", updated operating hours lookup table to reflect TRM table.</t>
  </si>
  <si>
    <t>In "VFD Form", updated ESF and DSF values lookup table to reflect TRM table.</t>
  </si>
  <si>
    <t xml:space="preserve">The "Motor Form" sheet collects all relevant information to calculate energy savings and peak demand reduction for Motors. This form follows the conventions and equations described in the PA TRM and facilitates the calculation of gross energy savings for evaluation purposes. Note that the requirements of Section 3.3 (Premium Efficiency Motors) in the 2013 TRM restricts the protocol to only motor replacements without VFDs. This form must be used to calculate savings for motor replacement measures only (i.e. replacement of old motors with new energy efficient motors of the same rated horsepower).  </t>
  </si>
  <si>
    <t xml:space="preserve">The "VFD Form" sheet collects all relevant information to calculate energy savings and peak demand reduction for VFDs. This form follows the conventions and equations described in the PA TRM and facilitates the calculation of gross energy savings for evaluation purposes. This form must be used to calculate savings for VFD measures only, not the combination of new motors and VSDs. </t>
  </si>
  <si>
    <t>The motor and configuration details should be entered in the "VFD Installation Data" section (rows 10-24) for a motor with VFD. Select "Yes" for a VFD in Column N and select the baseline configuration details from the pull down menu. The ESF and DSF values are automatically populated in columbs P and Q. The energy and peak demand savings resulting from installation of VFD alone will be automatically calculated in cells D28 and D29 respectively. Note that custom protocols must be followed if the existing motor already has a VFD installed or if the VFD Baseline is not listed in the options.</t>
  </si>
  <si>
    <t xml:space="preserve">The "Summary" sheet summarizes the energy and peak demand savings for the entire project based on the calculations in "Motor Form" and "VFD Form" sheets.  </t>
  </si>
  <si>
    <t>a) Use the "Motor Form" to calculate savings resulting from Motor replacements only.</t>
  </si>
  <si>
    <t xml:space="preserve">b) Use the "VFD Form" to calculate savings resulting from VFD installation only either on existing motor or energy efficient motor. </t>
  </si>
  <si>
    <t xml:space="preserve">c) Add savings from the "Motor Form" and "VFD Form" sheets for projects with combination of both (VFDs and motor replacement). </t>
  </si>
  <si>
    <t xml:space="preserve">The baseline motor and configuration details should be entered in the "Pre-Installation Data" section (rows 8-25) with no VFD, and the energy efficient motor and configuration details should be entered in the "Post-Installation Data" section (rows 26-42) with no VFD. The energy and peak demand savings resulting from the motor replacement alone will be automatically calculated in cells D45 and D46 respectively. To find out how to calculate savings resulting from VFD measures, refer to the notes described below.   </t>
  </si>
  <si>
    <t>The tool contains all information regarding motors and VFDs required for the calculation of savings pursuant to the PA TRM. The use of this tool is encouraged but not required.
Users of the Motor and VFD Audit and Design Tool must complete the "Motor Form" and "VFD Form" depending on the measures installed for the project. For VFD measures in conjunction with a motor replacement measure, the savings must be calcualted separately using the "Motor Form" and "VFD Form". To find out how to calculate savings resulting from motor replacement and VFD measures separately, refer to the notes described above.   
The designer must select the appropriate facility type, utility, and program year from the drop down menu. Use one line on the pre-installation table and post-installation table for each unique motor, i.e. motors with different operating conditions or different motor specifications. Complete all yellow fields to calculate the peak demand reduction and annual energy savings. Pink fields are computed automatically. Roll mouse over the field heading for additional help.
Projects within facility types or motor functions not included on the drop down menu must follow custom protocols to determine appropriate run hours and ESF/DSF values. Motor replacements with the following conditions should also follow custom protocols:</t>
  </si>
  <si>
    <t>Constant Volume</t>
  </si>
  <si>
    <t>CV</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</si>
</sst>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65">
    <font>
      <sz val="11"/>
      <color theme="1"/>
      <name val="Calibri"/>
      <family val="2"/>
    </font>
    <font>
      <sz val="11"/>
      <color indexed="8"/>
      <name val="Calibri"/>
      <family val="2"/>
    </font>
    <font>
      <sz val="10"/>
      <name val="Arial"/>
      <family val="2"/>
    </font>
    <font>
      <sz val="10"/>
      <name val="MS Sans Serif"/>
      <family val="2"/>
    </font>
    <font>
      <sz val="12"/>
      <name val="Bookman Old Style"/>
      <family val="1"/>
    </font>
    <font>
      <sz val="18"/>
      <name val="Arial"/>
      <family val="2"/>
    </font>
    <font>
      <sz val="14"/>
      <name val="Arial"/>
      <family val="2"/>
    </font>
    <font>
      <sz val="12"/>
      <name val="Arial"/>
      <family val="2"/>
    </font>
    <font>
      <b/>
      <i/>
      <sz val="14"/>
      <name val="Arial"/>
      <family val="2"/>
    </font>
    <font>
      <b/>
      <sz val="16"/>
      <name val="Arial"/>
      <family val="2"/>
    </font>
    <font>
      <b/>
      <u val="single"/>
      <sz val="16"/>
      <name val="Arial"/>
      <family val="2"/>
    </font>
    <font>
      <b/>
      <sz val="14"/>
      <name val="Arial"/>
      <family val="2"/>
    </font>
    <font>
      <b/>
      <sz val="12"/>
      <name val="Arial"/>
      <family val="2"/>
    </font>
    <font>
      <i/>
      <sz val="14"/>
      <name val="Arial"/>
      <family val="2"/>
    </font>
    <font>
      <b/>
      <sz val="24"/>
      <name val="Arial"/>
      <family val="2"/>
    </font>
    <font>
      <i/>
      <sz val="12"/>
      <name val="Arial"/>
      <family val="2"/>
    </font>
    <font>
      <b/>
      <sz val="10"/>
      <name val="Arial"/>
      <family val="2"/>
    </font>
    <font>
      <u val="single"/>
      <sz val="10"/>
      <name val="Arial"/>
      <family val="2"/>
    </font>
    <font>
      <u val="single"/>
      <sz val="10"/>
      <color indexed="12"/>
      <name val="Arial"/>
      <family val="2"/>
    </font>
    <font>
      <b/>
      <u val="single"/>
      <sz val="10"/>
      <color indexed="12"/>
      <name val="Arial"/>
      <family val="2"/>
    </font>
    <font>
      <b/>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medium"/>
      <right style="thin"/>
      <top style="medium"/>
      <bottom style="thin"/>
    </border>
    <border>
      <left style="medium"/>
      <right style="thin"/>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52">
    <xf numFmtId="0" fontId="0" fillId="0" borderId="0" xfId="0" applyFont="1" applyAlignment="1">
      <alignment/>
    </xf>
    <xf numFmtId="0" fontId="14" fillId="33" borderId="0" xfId="63" applyFont="1" applyFill="1">
      <alignment/>
      <protection/>
    </xf>
    <xf numFmtId="0" fontId="2" fillId="33" borderId="0" xfId="58" applyFont="1" applyFill="1">
      <alignment/>
      <protection/>
    </xf>
    <xf numFmtId="0" fontId="5" fillId="33" borderId="0" xfId="63" applyFont="1" applyFill="1">
      <alignment/>
      <protection/>
    </xf>
    <xf numFmtId="0" fontId="2" fillId="33" borderId="0" xfId="62" applyFont="1" applyFill="1">
      <alignment/>
      <protection/>
    </xf>
    <xf numFmtId="2" fontId="6" fillId="33" borderId="0" xfId="62" applyNumberFormat="1" applyFont="1" applyFill="1" applyBorder="1" applyAlignment="1">
      <alignment/>
      <protection/>
    </xf>
    <xf numFmtId="0" fontId="7" fillId="33" borderId="0" xfId="62" applyFont="1" applyFill="1">
      <alignment/>
      <protection/>
    </xf>
    <xf numFmtId="0" fontId="7" fillId="33" borderId="0" xfId="63" applyFont="1" applyFill="1">
      <alignment/>
      <protection/>
    </xf>
    <xf numFmtId="0" fontId="7" fillId="33" borderId="0" xfId="63" applyFont="1" applyFill="1" applyBorder="1">
      <alignment/>
      <protection/>
    </xf>
    <xf numFmtId="0" fontId="7" fillId="33" borderId="0" xfId="63" applyFont="1" applyFill="1" applyBorder="1" applyAlignment="1">
      <alignment horizontal="right"/>
      <protection/>
    </xf>
    <xf numFmtId="0" fontId="9" fillId="33" borderId="0" xfId="62" applyFont="1" applyFill="1" applyBorder="1" applyAlignment="1">
      <alignment horizontal="left" vertical="center"/>
      <protection/>
    </xf>
    <xf numFmtId="0" fontId="10" fillId="33" borderId="0" xfId="62" applyFont="1" applyFill="1" applyAlignment="1">
      <alignment horizontal="left" vertical="center"/>
      <protection/>
    </xf>
    <xf numFmtId="0" fontId="11" fillId="33" borderId="0" xfId="62" applyFont="1" applyFill="1" applyAlignment="1">
      <alignment horizontal="centerContinuous"/>
      <protection/>
    </xf>
    <xf numFmtId="0" fontId="12" fillId="33" borderId="0" xfId="62" applyFont="1" applyFill="1" applyAlignment="1">
      <alignment horizontal="centerContinuous"/>
      <protection/>
    </xf>
    <xf numFmtId="0" fontId="12" fillId="33" borderId="10" xfId="62" applyFont="1" applyFill="1" applyBorder="1" applyAlignment="1">
      <alignment horizontal="centerContinuous"/>
      <protection/>
    </xf>
    <xf numFmtId="0" fontId="12" fillId="33" borderId="11" xfId="62" applyFont="1" applyFill="1" applyBorder="1" applyAlignment="1">
      <alignment horizontal="centerContinuous"/>
      <protection/>
    </xf>
    <xf numFmtId="0" fontId="12" fillId="33" borderId="12" xfId="62" applyFont="1" applyFill="1" applyBorder="1" applyAlignment="1">
      <alignment horizontal="centerContinuous"/>
      <protection/>
    </xf>
    <xf numFmtId="0" fontId="12" fillId="33" borderId="13" xfId="62" applyFont="1" applyFill="1" applyBorder="1" applyAlignment="1">
      <alignment horizontal="centerContinuous" vertical="center"/>
      <protection/>
    </xf>
    <xf numFmtId="0" fontId="12" fillId="33" borderId="14" xfId="62" applyFont="1" applyFill="1" applyBorder="1" applyAlignment="1">
      <alignment horizontal="centerContinuous" vertical="center"/>
      <protection/>
    </xf>
    <xf numFmtId="0" fontId="12" fillId="33" borderId="15" xfId="62" applyFont="1" applyFill="1" applyBorder="1" applyAlignment="1">
      <alignment horizontal="centerContinuous" vertical="center"/>
      <protection/>
    </xf>
    <xf numFmtId="0" fontId="2" fillId="33" borderId="0" xfId="58" applyFont="1" applyFill="1" applyBorder="1">
      <alignment/>
      <protection/>
    </xf>
    <xf numFmtId="0" fontId="2" fillId="33" borderId="16" xfId="58" applyFont="1" applyFill="1" applyBorder="1">
      <alignment/>
      <protection/>
    </xf>
    <xf numFmtId="0" fontId="7" fillId="33" borderId="16" xfId="63" applyFont="1" applyFill="1" applyBorder="1" applyAlignment="1">
      <alignment horizontal="left"/>
      <protection/>
    </xf>
    <xf numFmtId="0" fontId="2" fillId="33" borderId="0" xfId="62" applyFont="1" applyFill="1" applyBorder="1">
      <alignment/>
      <protection/>
    </xf>
    <xf numFmtId="0" fontId="2" fillId="33" borderId="16" xfId="62" applyFont="1" applyFill="1" applyBorder="1">
      <alignment/>
      <protection/>
    </xf>
    <xf numFmtId="0" fontId="8" fillId="33" borderId="16" xfId="63" applyFont="1" applyFill="1" applyBorder="1" applyAlignment="1">
      <alignment horizontal="left"/>
      <protection/>
    </xf>
    <xf numFmtId="0" fontId="7" fillId="33" borderId="11" xfId="63" applyFont="1" applyFill="1" applyBorder="1" applyAlignment="1">
      <alignment horizontal="left"/>
      <protection/>
    </xf>
    <xf numFmtId="0" fontId="2" fillId="33" borderId="11" xfId="62" applyFont="1" applyFill="1" applyBorder="1">
      <alignment/>
      <protection/>
    </xf>
    <xf numFmtId="0" fontId="7" fillId="33" borderId="11" xfId="63" applyFont="1" applyFill="1" applyBorder="1">
      <alignment/>
      <protection/>
    </xf>
    <xf numFmtId="0" fontId="11" fillId="33" borderId="0" xfId="62" applyFont="1" applyFill="1" applyBorder="1" applyAlignment="1">
      <alignment horizontal="left" vertical="center"/>
      <protection/>
    </xf>
    <xf numFmtId="0" fontId="7" fillId="33" borderId="0" xfId="63" applyFont="1" applyFill="1" applyBorder="1" applyAlignment="1">
      <alignment horizontal="left" indent="1"/>
      <protection/>
    </xf>
    <xf numFmtId="0" fontId="0" fillId="33" borderId="0" xfId="0" applyFill="1" applyAlignment="1">
      <alignment/>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Alignment="1" applyProtection="1">
      <alignment/>
      <protection/>
    </xf>
    <xf numFmtId="0" fontId="2" fillId="33" borderId="0" xfId="0" applyFont="1" applyFill="1" applyAlignment="1" applyProtection="1">
      <alignment vertical="top" wrapText="1"/>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protection/>
    </xf>
    <xf numFmtId="0" fontId="7" fillId="32" borderId="17" xfId="62" applyFont="1" applyFill="1" applyBorder="1" applyAlignment="1" applyProtection="1">
      <alignment horizontal="center"/>
      <protection locked="0"/>
    </xf>
    <xf numFmtId="0" fontId="15" fillId="32" borderId="18" xfId="62" applyFont="1" applyFill="1" applyBorder="1" applyAlignment="1" applyProtection="1">
      <alignment horizontal="center"/>
      <protection locked="0"/>
    </xf>
    <xf numFmtId="0" fontId="7" fillId="32" borderId="19" xfId="62" applyFont="1" applyFill="1" applyBorder="1" applyAlignment="1" applyProtection="1">
      <alignment horizontal="center"/>
      <protection locked="0"/>
    </xf>
    <xf numFmtId="0" fontId="7" fillId="32" borderId="20" xfId="62" applyFont="1" applyFill="1" applyBorder="1" applyAlignment="1" applyProtection="1">
      <alignment horizontal="center"/>
      <protection locked="0"/>
    </xf>
    <xf numFmtId="3" fontId="7" fillId="32" borderId="19" xfId="62" applyNumberFormat="1" applyFont="1" applyFill="1" applyBorder="1" applyAlignment="1" applyProtection="1">
      <alignment horizontal="center"/>
      <protection locked="0"/>
    </xf>
    <xf numFmtId="0" fontId="7" fillId="32" borderId="21" xfId="62" applyFont="1" applyFill="1" applyBorder="1" applyAlignment="1" applyProtection="1">
      <alignment horizontal="center"/>
      <protection locked="0"/>
    </xf>
    <xf numFmtId="0" fontId="7" fillId="33" borderId="16" xfId="58" applyFont="1" applyFill="1" applyBorder="1" applyAlignment="1">
      <alignment horizontal="left"/>
      <protection/>
    </xf>
    <xf numFmtId="0" fontId="7" fillId="33" borderId="16" xfId="61" applyFont="1" applyFill="1" applyBorder="1" applyAlignment="1" applyProtection="1">
      <alignment horizontal="left"/>
      <protection hidden="1"/>
    </xf>
    <xf numFmtId="0" fontId="11" fillId="33" borderId="0" xfId="62" applyFont="1" applyFill="1" applyAlignment="1">
      <alignment horizontal="center"/>
      <protection/>
    </xf>
    <xf numFmtId="2" fontId="7" fillId="32" borderId="19" xfId="62" applyNumberFormat="1" applyFont="1" applyFill="1" applyBorder="1" applyAlignment="1" applyProtection="1">
      <alignment horizontal="center"/>
      <protection locked="0"/>
    </xf>
    <xf numFmtId="1" fontId="7" fillId="32" borderId="19" xfId="62" applyNumberFormat="1" applyFont="1" applyFill="1" applyBorder="1" applyAlignment="1" applyProtection="1">
      <alignment horizontal="center"/>
      <protection locked="0"/>
    </xf>
    <xf numFmtId="0" fontId="2" fillId="33" borderId="0" xfId="58" applyFont="1" applyFill="1" applyBorder="1" applyAlignment="1" applyProtection="1">
      <alignment horizontal="left" indent="1"/>
      <protection locked="0"/>
    </xf>
    <xf numFmtId="2" fontId="7" fillId="32" borderId="22" xfId="62" applyNumberFormat="1" applyFont="1" applyFill="1" applyBorder="1" applyAlignment="1" applyProtection="1">
      <alignment horizontal="center"/>
      <protection locked="0"/>
    </xf>
    <xf numFmtId="0" fontId="2" fillId="33" borderId="0" xfId="0" applyFont="1" applyFill="1" applyAlignment="1" applyProtection="1">
      <alignment horizontal="left" vertical="top" wrapText="1" indent="2"/>
      <protection/>
    </xf>
    <xf numFmtId="0" fontId="0" fillId="33" borderId="0" xfId="0" applyFill="1" applyAlignment="1" applyProtection="1">
      <alignment/>
      <protection/>
    </xf>
    <xf numFmtId="0" fontId="2" fillId="33" borderId="0" xfId="0" applyFont="1" applyFill="1" applyAlignment="1" applyProtection="1">
      <alignment horizontal="left" indent="1"/>
      <protection/>
    </xf>
    <xf numFmtId="0" fontId="19" fillId="33" borderId="0" xfId="54" applyFont="1" applyFill="1" applyAlignment="1" applyProtection="1">
      <alignment horizontal="left" indent="1"/>
      <protection/>
    </xf>
    <xf numFmtId="0" fontId="2" fillId="33" borderId="0" xfId="0" applyFont="1" applyFill="1" applyAlignment="1" applyProtection="1">
      <alignment horizontal="left" indent="2"/>
      <protection/>
    </xf>
    <xf numFmtId="0" fontId="2" fillId="33" borderId="0" xfId="0" applyFont="1" applyFill="1" applyAlignment="1" applyProtection="1">
      <alignment horizontal="left" wrapText="1" indent="2"/>
      <protection/>
    </xf>
    <xf numFmtId="0" fontId="16" fillId="33" borderId="0" xfId="0" applyFont="1" applyFill="1" applyAlignment="1" applyProtection="1">
      <alignment horizontal="left" vertical="top" wrapText="1"/>
      <protection/>
    </xf>
    <xf numFmtId="0" fontId="2" fillId="33" borderId="0" xfId="0" applyFont="1" applyFill="1" applyAlignment="1" applyProtection="1">
      <alignment horizontal="left" wrapText="1" indent="1"/>
      <protection/>
    </xf>
    <xf numFmtId="0" fontId="11"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center"/>
      <protection/>
    </xf>
    <xf numFmtId="0" fontId="2" fillId="33" borderId="19"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Alignment="1" applyProtection="1">
      <alignment horizontal="left" wrapText="1" indent="1"/>
      <protection/>
    </xf>
    <xf numFmtId="0" fontId="2" fillId="33" borderId="23" xfId="0" applyFont="1" applyFill="1" applyBorder="1" applyAlignment="1">
      <alignment horizontal="left" vertical="center" wrapText="1"/>
    </xf>
    <xf numFmtId="0" fontId="0" fillId="33" borderId="0" xfId="0" applyFill="1" applyBorder="1" applyAlignment="1">
      <alignment/>
    </xf>
    <xf numFmtId="0" fontId="20" fillId="33" borderId="23" xfId="0" applyFont="1" applyFill="1" applyBorder="1" applyAlignment="1">
      <alignment horizontal="left" vertical="center"/>
    </xf>
    <xf numFmtId="0" fontId="16" fillId="33" borderId="24"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2" fillId="33" borderId="0" xfId="0" applyFont="1" applyFill="1" applyAlignment="1" applyProtection="1">
      <alignment horizontal="left" vertical="top" wrapText="1" indent="4"/>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horizontal="left" wrapText="1" indent="2"/>
      <protection/>
    </xf>
    <xf numFmtId="0" fontId="16" fillId="33" borderId="25" xfId="0" applyFont="1" applyFill="1" applyBorder="1" applyAlignment="1" applyProtection="1">
      <alignment/>
      <protection/>
    </xf>
    <xf numFmtId="0" fontId="18" fillId="33" borderId="0" xfId="54" applyFill="1" applyAlignment="1" applyProtection="1">
      <alignment horizontal="left" indent="1"/>
      <protection/>
    </xf>
    <xf numFmtId="0" fontId="16" fillId="33" borderId="25" xfId="0" applyFont="1" applyFill="1" applyBorder="1" applyAlignment="1" applyProtection="1">
      <alignment horizontal="center"/>
      <protection/>
    </xf>
    <xf numFmtId="0" fontId="2" fillId="33" borderId="23" xfId="0" applyFont="1" applyFill="1" applyBorder="1" applyAlignment="1" applyProtection="1">
      <alignment horizontal="left" vertical="top" wrapText="1" indent="2"/>
      <protection/>
    </xf>
    <xf numFmtId="0" fontId="2" fillId="33" borderId="23" xfId="0" applyFont="1" applyFill="1" applyBorder="1" applyAlignment="1" applyProtection="1">
      <alignment horizontal="left" wrapText="1" indent="2"/>
      <protection/>
    </xf>
    <xf numFmtId="0" fontId="2" fillId="33" borderId="23" xfId="0" applyFont="1" applyFill="1" applyBorder="1" applyAlignment="1" applyProtection="1">
      <alignment vertical="top" wrapText="1"/>
      <protection/>
    </xf>
    <xf numFmtId="0" fontId="21" fillId="33" borderId="0" xfId="0" applyFont="1" applyFill="1" applyAlignment="1">
      <alignment/>
    </xf>
    <xf numFmtId="0" fontId="2" fillId="33" borderId="0" xfId="0" applyFont="1" applyFill="1" applyAlignment="1">
      <alignment/>
    </xf>
    <xf numFmtId="0" fontId="59" fillId="33" borderId="0" xfId="0" applyFont="1" applyFill="1" applyAlignment="1">
      <alignment/>
    </xf>
    <xf numFmtId="0" fontId="60" fillId="33" borderId="0" xfId="0" applyFont="1" applyFill="1" applyAlignment="1">
      <alignment/>
    </xf>
    <xf numFmtId="0" fontId="2" fillId="33" borderId="25" xfId="0" applyFont="1" applyFill="1" applyBorder="1" applyAlignment="1" applyProtection="1">
      <alignment vertical="top" wrapText="1"/>
      <protection/>
    </xf>
    <xf numFmtId="0" fontId="15" fillId="15" borderId="26" xfId="58" applyFont="1" applyFill="1" applyBorder="1" applyAlignment="1">
      <alignment horizontal="center"/>
      <protection/>
    </xf>
    <xf numFmtId="0" fontId="15" fillId="15" borderId="27" xfId="58" applyFont="1" applyFill="1" applyBorder="1" applyAlignment="1">
      <alignment horizontal="center"/>
      <protection/>
    </xf>
    <xf numFmtId="0" fontId="7" fillId="15" borderId="20" xfId="58" applyFont="1" applyFill="1" applyBorder="1" applyAlignment="1">
      <alignment horizontal="center"/>
      <protection/>
    </xf>
    <xf numFmtId="0" fontId="15" fillId="15" borderId="14" xfId="62" applyFont="1" applyFill="1" applyBorder="1" applyAlignment="1">
      <alignment horizontal="center"/>
      <protection/>
    </xf>
    <xf numFmtId="0" fontId="15" fillId="15" borderId="28" xfId="62" applyFont="1" applyFill="1" applyBorder="1" applyAlignment="1">
      <alignment horizontal="center"/>
      <protection/>
    </xf>
    <xf numFmtId="1" fontId="15" fillId="15" borderId="28" xfId="62" applyNumberFormat="1" applyFont="1" applyFill="1" applyBorder="1" applyAlignment="1">
      <alignment horizontal="center"/>
      <protection/>
    </xf>
    <xf numFmtId="2" fontId="15" fillId="15" borderId="28" xfId="62" applyNumberFormat="1" applyFont="1" applyFill="1" applyBorder="1" applyAlignment="1">
      <alignment horizontal="center"/>
      <protection/>
    </xf>
    <xf numFmtId="2" fontId="15" fillId="15" borderId="29" xfId="62" applyNumberFormat="1" applyFont="1" applyFill="1" applyBorder="1" applyAlignment="1">
      <alignment horizontal="center"/>
      <protection/>
    </xf>
    <xf numFmtId="2" fontId="15" fillId="15" borderId="30" xfId="62" applyNumberFormat="1" applyFont="1" applyFill="1" applyBorder="1" applyAlignment="1">
      <alignment horizontal="center"/>
      <protection/>
    </xf>
    <xf numFmtId="0" fontId="15" fillId="15" borderId="26" xfId="62" applyFont="1" applyFill="1" applyBorder="1" applyAlignment="1">
      <alignment horizontal="center"/>
      <protection/>
    </xf>
    <xf numFmtId="3" fontId="15" fillId="15" borderId="28" xfId="62" applyNumberFormat="1" applyFont="1" applyFill="1" applyBorder="1" applyAlignment="1">
      <alignment horizontal="center"/>
      <protection/>
    </xf>
    <xf numFmtId="167" fontId="15" fillId="15" borderId="30" xfId="67" applyNumberFormat="1" applyFont="1" applyFill="1" applyBorder="1" applyAlignment="1">
      <alignment horizontal="center"/>
    </xf>
    <xf numFmtId="174" fontId="15" fillId="15" borderId="30" xfId="62" applyNumberFormat="1" applyFont="1" applyFill="1" applyBorder="1" applyAlignment="1">
      <alignment horizontal="center"/>
      <protection/>
    </xf>
    <xf numFmtId="168" fontId="7" fillId="15" borderId="20" xfId="62" applyNumberFormat="1" applyFont="1" applyFill="1" applyBorder="1" applyAlignment="1">
      <alignment horizontal="center"/>
      <protection/>
    </xf>
    <xf numFmtId="3" fontId="7" fillId="15" borderId="21" xfId="62" applyNumberFormat="1" applyFont="1" applyFill="1" applyBorder="1" applyAlignment="1">
      <alignment horizontal="center"/>
      <protection/>
    </xf>
    <xf numFmtId="3" fontId="15" fillId="15" borderId="30" xfId="62" applyNumberFormat="1" applyFont="1" applyFill="1" applyBorder="1" applyAlignment="1">
      <alignment horizontal="center"/>
      <protection/>
    </xf>
    <xf numFmtId="169" fontId="15" fillId="15" borderId="26" xfId="44" applyNumberFormat="1" applyFont="1" applyFill="1" applyBorder="1" applyAlignment="1">
      <alignment horizontal="center"/>
    </xf>
    <xf numFmtId="37" fontId="15" fillId="15" borderId="30" xfId="44" applyNumberFormat="1" applyFont="1" applyFill="1" applyBorder="1" applyAlignment="1">
      <alignment horizontal="center"/>
    </xf>
    <xf numFmtId="0" fontId="15" fillId="15" borderId="23" xfId="62" applyFont="1" applyFill="1" applyBorder="1" applyAlignment="1">
      <alignment horizontal="center"/>
      <protection/>
    </xf>
    <xf numFmtId="0" fontId="15" fillId="15" borderId="18" xfId="62" applyFont="1" applyFill="1" applyBorder="1" applyAlignment="1">
      <alignment horizontal="center"/>
      <protection/>
    </xf>
    <xf numFmtId="1" fontId="15" fillId="15" borderId="18" xfId="62" applyNumberFormat="1" applyFont="1" applyFill="1" applyBorder="1" applyAlignment="1">
      <alignment horizontal="center"/>
      <protection/>
    </xf>
    <xf numFmtId="2" fontId="15" fillId="15" borderId="18" xfId="62" applyNumberFormat="1" applyFont="1" applyFill="1" applyBorder="1" applyAlignment="1">
      <alignment horizontal="center"/>
      <protection/>
    </xf>
    <xf numFmtId="2" fontId="15" fillId="15" borderId="31" xfId="62" applyNumberFormat="1" applyFont="1" applyFill="1" applyBorder="1" applyAlignment="1">
      <alignment horizontal="center"/>
      <protection/>
    </xf>
    <xf numFmtId="2" fontId="15" fillId="15" borderId="32" xfId="62" applyNumberFormat="1" applyFont="1" applyFill="1" applyBorder="1" applyAlignment="1">
      <alignment horizontal="center"/>
      <protection/>
    </xf>
    <xf numFmtId="0" fontId="15" fillId="15" borderId="27" xfId="62" applyFont="1" applyFill="1" applyBorder="1" applyAlignment="1">
      <alignment horizontal="center"/>
      <protection/>
    </xf>
    <xf numFmtId="3" fontId="15" fillId="15" borderId="18" xfId="62" applyNumberFormat="1" applyFont="1" applyFill="1" applyBorder="1" applyAlignment="1">
      <alignment horizontal="center"/>
      <protection/>
    </xf>
    <xf numFmtId="167" fontId="15" fillId="15" borderId="32" xfId="67" applyNumberFormat="1" applyFont="1" applyFill="1" applyBorder="1" applyAlignment="1">
      <alignment horizontal="center"/>
    </xf>
    <xf numFmtId="3" fontId="15" fillId="15" borderId="32" xfId="62" applyNumberFormat="1" applyFont="1" applyFill="1" applyBorder="1" applyAlignment="1">
      <alignment horizontal="center"/>
      <protection/>
    </xf>
    <xf numFmtId="168" fontId="15" fillId="15" borderId="27" xfId="62" applyNumberFormat="1" applyFont="1" applyFill="1" applyBorder="1" applyAlignment="1">
      <alignment horizontal="center"/>
      <protection/>
    </xf>
    <xf numFmtId="3" fontId="15" fillId="15" borderId="33" xfId="62" applyNumberFormat="1" applyFont="1" applyFill="1" applyBorder="1" applyAlignment="1">
      <alignment horizontal="center"/>
      <protection/>
    </xf>
    <xf numFmtId="3" fontId="15" fillId="15" borderId="34" xfId="62" applyNumberFormat="1" applyFont="1" applyFill="1" applyBorder="1" applyAlignment="1">
      <alignment horizontal="center"/>
      <protection/>
    </xf>
    <xf numFmtId="169" fontId="15" fillId="15" borderId="27" xfId="44" applyNumberFormat="1" applyFont="1" applyFill="1" applyBorder="1" applyAlignment="1">
      <alignment horizontal="center"/>
    </xf>
    <xf numFmtId="37" fontId="15" fillId="15" borderId="32" xfId="44" applyNumberFormat="1" applyFont="1" applyFill="1" applyBorder="1" applyAlignment="1">
      <alignment horizontal="center"/>
    </xf>
    <xf numFmtId="166" fontId="7" fillId="15" borderId="19" xfId="62" applyNumberFormat="1" applyFont="1" applyFill="1" applyBorder="1" applyAlignment="1" applyProtection="1">
      <alignment horizontal="center"/>
      <protection/>
    </xf>
    <xf numFmtId="169" fontId="7" fillId="15" borderId="20" xfId="44" applyNumberFormat="1" applyFont="1" applyFill="1" applyBorder="1" applyAlignment="1">
      <alignment horizontal="center"/>
    </xf>
    <xf numFmtId="37" fontId="7" fillId="15" borderId="34" xfId="44" applyNumberFormat="1" applyFont="1" applyFill="1" applyBorder="1" applyAlignment="1">
      <alignment horizontal="center"/>
    </xf>
    <xf numFmtId="37" fontId="7" fillId="15" borderId="35" xfId="44" applyNumberFormat="1" applyFont="1" applyFill="1" applyBorder="1" applyAlignment="1">
      <alignment horizontal="center"/>
    </xf>
    <xf numFmtId="169" fontId="7" fillId="15" borderId="36" xfId="44" applyNumberFormat="1" applyFont="1" applyFill="1" applyBorder="1" applyAlignment="1">
      <alignment horizontal="center"/>
    </xf>
    <xf numFmtId="37" fontId="7" fillId="15" borderId="37" xfId="44" applyNumberFormat="1" applyFont="1" applyFill="1" applyBorder="1" applyAlignment="1">
      <alignment horizontal="center"/>
    </xf>
    <xf numFmtId="167" fontId="7" fillId="15" borderId="34" xfId="67" applyNumberFormat="1" applyFont="1" applyFill="1" applyBorder="1" applyAlignment="1" applyProtection="1">
      <alignment horizontal="center"/>
      <protection/>
    </xf>
    <xf numFmtId="2" fontId="7" fillId="15" borderId="34" xfId="62" applyNumberFormat="1" applyFont="1" applyFill="1" applyBorder="1" applyAlignment="1" applyProtection="1">
      <alignment horizontal="center"/>
      <protection/>
    </xf>
    <xf numFmtId="0" fontId="15" fillId="15" borderId="38" xfId="62" applyFont="1" applyFill="1" applyBorder="1" applyAlignment="1">
      <alignment horizontal="center"/>
      <protection/>
    </xf>
    <xf numFmtId="168" fontId="7" fillId="15" borderId="27" xfId="62" applyNumberFormat="1" applyFont="1" applyFill="1" applyBorder="1" applyAlignment="1">
      <alignment horizontal="center"/>
      <protection/>
    </xf>
    <xf numFmtId="169" fontId="15" fillId="15" borderId="38" xfId="44" applyNumberFormat="1" applyFont="1" applyFill="1" applyBorder="1" applyAlignment="1">
      <alignment horizontal="center"/>
    </xf>
    <xf numFmtId="0" fontId="15" fillId="15" borderId="33" xfId="62" applyFont="1" applyFill="1" applyBorder="1" applyAlignment="1">
      <alignment horizontal="center"/>
      <protection/>
    </xf>
    <xf numFmtId="169" fontId="15" fillId="15" borderId="33" xfId="44" applyNumberFormat="1" applyFont="1" applyFill="1" applyBorder="1" applyAlignment="1">
      <alignment horizontal="center"/>
    </xf>
    <xf numFmtId="168" fontId="7" fillId="15" borderId="30" xfId="58" applyNumberFormat="1" applyFont="1" applyFill="1" applyBorder="1" applyAlignment="1">
      <alignment horizontal="center"/>
      <protection/>
    </xf>
    <xf numFmtId="3" fontId="7" fillId="15" borderId="35" xfId="58" applyNumberFormat="1" applyFont="1" applyFill="1" applyBorder="1" applyAlignment="1">
      <alignment horizontal="center"/>
      <protection/>
    </xf>
    <xf numFmtId="0" fontId="16" fillId="15" borderId="19" xfId="58" applyFont="1" applyFill="1" applyBorder="1">
      <alignment/>
      <protection/>
    </xf>
    <xf numFmtId="0" fontId="0" fillId="15" borderId="19" xfId="0" applyFill="1" applyBorder="1" applyAlignment="1">
      <alignment vertical="center" wrapText="1"/>
    </xf>
    <xf numFmtId="0" fontId="2" fillId="15" borderId="19" xfId="58" applyFont="1" applyFill="1" applyBorder="1">
      <alignment/>
      <protection/>
    </xf>
    <xf numFmtId="0" fontId="61" fillId="15" borderId="19" xfId="0" applyFont="1" applyFill="1" applyBorder="1" applyAlignment="1">
      <alignment horizontal="center" wrapText="1"/>
    </xf>
    <xf numFmtId="0" fontId="60" fillId="15" borderId="19" xfId="0" applyFont="1" applyFill="1" applyBorder="1" applyAlignment="1">
      <alignment horizontal="center" wrapText="1"/>
    </xf>
    <xf numFmtId="10" fontId="60" fillId="15" borderId="19" xfId="0" applyNumberFormat="1" applyFont="1" applyFill="1" applyBorder="1" applyAlignment="1">
      <alignment horizontal="center" wrapText="1"/>
    </xf>
    <xf numFmtId="0" fontId="62" fillId="15" borderId="19" xfId="0" applyFont="1" applyFill="1" applyBorder="1" applyAlignment="1">
      <alignment horizontal="center" wrapText="1"/>
    </xf>
    <xf numFmtId="0" fontId="63" fillId="15" borderId="19" xfId="0" applyFont="1" applyFill="1" applyBorder="1" applyAlignment="1">
      <alignment horizontal="center" wrapText="1"/>
    </xf>
    <xf numFmtId="10" fontId="63" fillId="15" borderId="19" xfId="0" applyNumberFormat="1" applyFont="1" applyFill="1" applyBorder="1" applyAlignment="1">
      <alignment horizontal="center" wrapText="1"/>
    </xf>
    <xf numFmtId="168" fontId="7" fillId="15" borderId="21" xfId="62" applyNumberFormat="1" applyFont="1" applyFill="1" applyBorder="1" applyAlignment="1">
      <alignment horizontal="center"/>
      <protection/>
    </xf>
    <xf numFmtId="168" fontId="15" fillId="15" borderId="33" xfId="62" applyNumberFormat="1" applyFont="1" applyFill="1" applyBorder="1" applyAlignment="1">
      <alignment horizontal="center"/>
      <protection/>
    </xf>
    <xf numFmtId="0" fontId="7" fillId="15" borderId="39" xfId="58" applyFont="1" applyFill="1" applyBorder="1" applyAlignment="1">
      <alignment horizontal="center"/>
      <protection/>
    </xf>
    <xf numFmtId="0" fontId="7" fillId="32" borderId="24" xfId="62" applyFont="1" applyFill="1" applyBorder="1" applyAlignment="1" applyProtection="1">
      <alignment horizontal="center"/>
      <protection locked="0"/>
    </xf>
    <xf numFmtId="1" fontId="7" fillId="32" borderId="40" xfId="62" applyNumberFormat="1" applyFont="1" applyFill="1" applyBorder="1" applyAlignment="1" applyProtection="1">
      <alignment horizontal="center"/>
      <protection locked="0"/>
    </xf>
    <xf numFmtId="2" fontId="7" fillId="32" borderId="40" xfId="62" applyNumberFormat="1" applyFont="1" applyFill="1" applyBorder="1" applyAlignment="1" applyProtection="1">
      <alignment horizontal="center"/>
      <protection locked="0"/>
    </xf>
    <xf numFmtId="2" fontId="7" fillId="32" borderId="41" xfId="62" applyNumberFormat="1" applyFont="1" applyFill="1" applyBorder="1" applyAlignment="1" applyProtection="1">
      <alignment horizontal="center"/>
      <protection locked="0"/>
    </xf>
    <xf numFmtId="0" fontId="7" fillId="32" borderId="39" xfId="62" applyFont="1" applyFill="1" applyBorder="1" applyAlignment="1" applyProtection="1">
      <alignment horizontal="center"/>
      <protection locked="0"/>
    </xf>
    <xf numFmtId="0" fontId="7" fillId="32" borderId="40" xfId="62" applyFont="1" applyFill="1" applyBorder="1" applyAlignment="1" applyProtection="1">
      <alignment horizontal="center"/>
      <protection locked="0"/>
    </xf>
    <xf numFmtId="3" fontId="7" fillId="32" borderId="40" xfId="62" applyNumberFormat="1" applyFont="1" applyFill="1" applyBorder="1" applyAlignment="1" applyProtection="1">
      <alignment horizontal="center"/>
      <protection locked="0"/>
    </xf>
    <xf numFmtId="3" fontId="15" fillId="15" borderId="42" xfId="62" applyNumberFormat="1" applyFont="1" applyFill="1" applyBorder="1" applyAlignment="1">
      <alignment horizontal="center"/>
      <protection/>
    </xf>
    <xf numFmtId="0" fontId="2" fillId="33" borderId="43" xfId="58" applyFont="1" applyFill="1" applyBorder="1">
      <alignment/>
      <protection/>
    </xf>
    <xf numFmtId="0" fontId="6" fillId="33" borderId="43" xfId="62" applyFont="1" applyFill="1" applyBorder="1" applyAlignment="1" quotePrefix="1">
      <alignment horizontal="right"/>
      <protection/>
    </xf>
    <xf numFmtId="0" fontId="6" fillId="33" borderId="43" xfId="62" applyFont="1" applyFill="1" applyBorder="1" applyAlignment="1" quotePrefix="1">
      <alignment horizontal="left"/>
      <protection/>
    </xf>
    <xf numFmtId="0" fontId="6" fillId="33" borderId="43" xfId="62" applyFont="1" applyFill="1" applyBorder="1" applyAlignment="1">
      <alignment/>
      <protection/>
    </xf>
    <xf numFmtId="0" fontId="6" fillId="33" borderId="44" xfId="62" applyFont="1" applyFill="1" applyBorder="1" applyAlignment="1">
      <alignment/>
      <protection/>
    </xf>
    <xf numFmtId="0" fontId="7" fillId="32" borderId="45" xfId="62" applyFont="1" applyFill="1" applyBorder="1" applyAlignment="1" applyProtection="1">
      <alignment horizontal="center"/>
      <protection locked="0"/>
    </xf>
    <xf numFmtId="0" fontId="2" fillId="33" borderId="19"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2" fillId="34" borderId="19" xfId="0" applyFont="1" applyFill="1" applyBorder="1" applyAlignment="1">
      <alignment horizontal="left" vertical="center" wrapText="1"/>
    </xf>
    <xf numFmtId="0" fontId="16" fillId="34" borderId="19" xfId="0" applyFont="1" applyFill="1" applyBorder="1" applyAlignment="1">
      <alignment vertical="center" wrapText="1"/>
    </xf>
    <xf numFmtId="0" fontId="16" fillId="34" borderId="19"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60" fillId="33" borderId="0" xfId="0" applyFont="1" applyFill="1" applyAlignment="1">
      <alignment horizontal="right"/>
    </xf>
    <xf numFmtId="0" fontId="16" fillId="34" borderId="19" xfId="0" applyFont="1" applyFill="1" applyBorder="1" applyAlignment="1">
      <alignment horizontal="left" vertical="center" wrapText="1"/>
    </xf>
    <xf numFmtId="174" fontId="15" fillId="15" borderId="28" xfId="62" applyNumberFormat="1" applyFont="1" applyFill="1" applyBorder="1" applyAlignment="1">
      <alignment horizontal="center"/>
      <protection/>
    </xf>
    <xf numFmtId="0" fontId="15" fillId="15" borderId="20" xfId="62" applyFont="1" applyFill="1" applyBorder="1" applyAlignment="1">
      <alignment horizontal="center"/>
      <protection/>
    </xf>
    <xf numFmtId="0" fontId="15" fillId="15" borderId="19" xfId="62" applyFont="1" applyFill="1" applyBorder="1" applyAlignment="1">
      <alignment horizontal="center"/>
      <protection/>
    </xf>
    <xf numFmtId="0" fontId="60" fillId="33" borderId="0" xfId="0" applyFont="1" applyFill="1" applyAlignment="1">
      <alignment wrapText="1"/>
    </xf>
    <xf numFmtId="0" fontId="16" fillId="15" borderId="19" xfId="58" applyFont="1" applyFill="1" applyBorder="1">
      <alignment/>
      <protection/>
    </xf>
    <xf numFmtId="0" fontId="2" fillId="15" borderId="19" xfId="58" applyFont="1" applyFill="1" applyBorder="1">
      <alignment/>
      <protection/>
    </xf>
    <xf numFmtId="0" fontId="16" fillId="15" borderId="19" xfId="58" applyFont="1" applyFill="1" applyBorder="1">
      <alignment/>
      <protection/>
    </xf>
    <xf numFmtId="0" fontId="2" fillId="15" borderId="19" xfId="58" applyFont="1" applyFill="1" applyBorder="1">
      <alignment/>
      <protection/>
    </xf>
    <xf numFmtId="0" fontId="62" fillId="15" borderId="19" xfId="0" applyFont="1" applyFill="1" applyBorder="1" applyAlignment="1">
      <alignment horizontal="center" wrapText="1"/>
    </xf>
    <xf numFmtId="0" fontId="63" fillId="15" borderId="19" xfId="0" applyFont="1" applyFill="1" applyBorder="1" applyAlignment="1">
      <alignment horizontal="center" wrapText="1"/>
    </xf>
    <xf numFmtId="0" fontId="63" fillId="15" borderId="19" xfId="0" applyFont="1" applyFill="1" applyBorder="1" applyAlignment="1">
      <alignment horizontal="left" wrapText="1"/>
    </xf>
    <xf numFmtId="0" fontId="63" fillId="15" borderId="19" xfId="0" applyFont="1" applyFill="1" applyBorder="1" applyAlignment="1">
      <alignment horizontal="left"/>
    </xf>
    <xf numFmtId="167" fontId="7" fillId="32" borderId="34" xfId="67" applyNumberFormat="1" applyFont="1" applyFill="1" applyBorder="1" applyAlignment="1" applyProtection="1">
      <alignment horizontal="center"/>
      <protection/>
    </xf>
    <xf numFmtId="9" fontId="7" fillId="32" borderId="20" xfId="66" applyFont="1" applyFill="1" applyBorder="1" applyAlignment="1" applyProtection="1">
      <alignment horizontal="center"/>
      <protection locked="0"/>
    </xf>
    <xf numFmtId="0" fontId="2" fillId="33" borderId="0" xfId="0" applyFont="1" applyFill="1" applyAlignment="1" applyProtection="1">
      <alignment horizontal="left" vertical="top" wrapText="1" indent="2"/>
      <protection/>
    </xf>
    <xf numFmtId="0" fontId="2" fillId="33" borderId="19" xfId="0" applyFont="1" applyFill="1" applyBorder="1" applyAlignment="1">
      <alignment horizontal="left" vertical="center" wrapText="1"/>
    </xf>
    <xf numFmtId="0" fontId="16" fillId="34" borderId="19"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21" fillId="0" borderId="0" xfId="0" applyFont="1" applyFill="1" applyAlignment="1">
      <alignment/>
    </xf>
    <xf numFmtId="0" fontId="60" fillId="0" borderId="0" xfId="0" applyFont="1" applyFill="1" applyAlignment="1">
      <alignment/>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vertical="top"/>
      <protection/>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horizontal="left" vertical="top" wrapText="1" indent="2"/>
      <protection/>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2" fillId="33" borderId="0" xfId="0" applyFont="1" applyFill="1" applyAlignment="1">
      <alignment horizontal="left" wrapText="1"/>
    </xf>
    <xf numFmtId="0" fontId="60" fillId="33" borderId="0" xfId="0" applyFont="1" applyFill="1" applyAlignment="1">
      <alignment horizontal="left" wrapText="1"/>
    </xf>
    <xf numFmtId="0" fontId="12" fillId="33" borderId="46" xfId="62" applyFont="1" applyFill="1" applyBorder="1" applyAlignment="1" quotePrefix="1">
      <alignment horizontal="center" vertical="center" wrapText="1"/>
      <protection/>
    </xf>
    <xf numFmtId="0" fontId="12" fillId="33" borderId="47" xfId="62" applyFont="1" applyFill="1" applyBorder="1" applyAlignment="1" quotePrefix="1">
      <alignment horizontal="center" vertical="center" wrapText="1"/>
      <protection/>
    </xf>
    <xf numFmtId="0" fontId="12" fillId="33" borderId="48" xfId="62" applyFont="1" applyFill="1" applyBorder="1" applyAlignment="1" quotePrefix="1">
      <alignment horizontal="center" vertical="center" wrapText="1"/>
      <protection/>
    </xf>
    <xf numFmtId="0" fontId="12" fillId="33" borderId="10" xfId="62" applyFont="1" applyFill="1" applyBorder="1" applyAlignment="1">
      <alignment horizontal="center"/>
      <protection/>
    </xf>
    <xf numFmtId="0" fontId="12" fillId="33" borderId="11" xfId="62" applyFont="1" applyFill="1" applyBorder="1" applyAlignment="1">
      <alignment horizontal="center"/>
      <protection/>
    </xf>
    <xf numFmtId="0" fontId="12" fillId="33" borderId="12" xfId="62" applyFont="1" applyFill="1" applyBorder="1" applyAlignment="1">
      <alignment horizontal="center"/>
      <protection/>
    </xf>
    <xf numFmtId="0" fontId="12" fillId="33" borderId="49" xfId="62" applyFont="1" applyFill="1" applyBorder="1" applyAlignment="1" quotePrefix="1">
      <alignment horizontal="center" vertical="center" wrapText="1"/>
      <protection/>
    </xf>
    <xf numFmtId="0" fontId="7" fillId="33" borderId="50" xfId="58" applyFont="1" applyFill="1" applyBorder="1" applyAlignment="1">
      <alignment horizontal="center" vertical="center" wrapText="1"/>
      <protection/>
    </xf>
    <xf numFmtId="0" fontId="7" fillId="33" borderId="51" xfId="58" applyFont="1" applyFill="1" applyBorder="1" applyAlignment="1">
      <alignment horizontal="center" vertical="center" wrapText="1"/>
      <protection/>
    </xf>
    <xf numFmtId="0" fontId="12" fillId="33" borderId="52" xfId="62" applyFont="1" applyFill="1" applyBorder="1" applyAlignment="1" quotePrefix="1">
      <alignment horizontal="center" vertical="center" wrapText="1"/>
      <protection/>
    </xf>
    <xf numFmtId="0" fontId="12" fillId="33" borderId="53" xfId="62" applyFont="1" applyFill="1" applyBorder="1" applyAlignment="1" quotePrefix="1">
      <alignment horizontal="center" vertical="center" wrapText="1"/>
      <protection/>
    </xf>
    <xf numFmtId="0" fontId="12" fillId="33" borderId="54" xfId="62" applyFont="1" applyFill="1" applyBorder="1" applyAlignment="1" quotePrefix="1">
      <alignment horizontal="center" vertical="center" wrapText="1"/>
      <protection/>
    </xf>
    <xf numFmtId="0" fontId="12" fillId="33" borderId="51" xfId="62" applyFont="1" applyFill="1" applyBorder="1" applyAlignment="1" quotePrefix="1">
      <alignment horizontal="center" vertical="center" wrapText="1"/>
      <protection/>
    </xf>
    <xf numFmtId="0" fontId="12" fillId="33" borderId="55" xfId="62" applyFont="1" applyFill="1" applyBorder="1" applyAlignment="1" quotePrefix="1">
      <alignment horizontal="center" vertical="center" wrapText="1"/>
      <protection/>
    </xf>
    <xf numFmtId="0" fontId="12" fillId="33" borderId="56" xfId="62" applyFont="1" applyFill="1" applyBorder="1" applyAlignment="1" quotePrefix="1">
      <alignment horizontal="center" vertical="center" wrapText="1"/>
      <protection/>
    </xf>
    <xf numFmtId="0" fontId="12" fillId="33" borderId="57" xfId="62" applyFont="1" applyFill="1" applyBorder="1" applyAlignment="1" quotePrefix="1">
      <alignment horizontal="center" vertical="center" wrapText="1"/>
      <protection/>
    </xf>
    <xf numFmtId="0" fontId="7" fillId="32" borderId="16" xfId="63" applyFont="1" applyFill="1" applyBorder="1" applyAlignment="1" applyProtection="1">
      <alignment horizontal="left" indent="1"/>
      <protection locked="0"/>
    </xf>
    <xf numFmtId="0" fontId="7" fillId="33" borderId="57" xfId="58" applyFont="1" applyFill="1" applyBorder="1" applyAlignment="1">
      <alignment horizontal="center" vertical="center" wrapText="1"/>
      <protection/>
    </xf>
    <xf numFmtId="0" fontId="7" fillId="33" borderId="56" xfId="58" applyFont="1" applyFill="1" applyBorder="1" applyAlignment="1">
      <alignment horizontal="center" vertical="center" wrapText="1"/>
      <protection/>
    </xf>
    <xf numFmtId="0" fontId="7" fillId="33" borderId="13" xfId="58" applyFont="1" applyFill="1" applyBorder="1" applyAlignment="1">
      <alignment horizontal="left" indent="1"/>
      <protection/>
    </xf>
    <xf numFmtId="0" fontId="7" fillId="33" borderId="14" xfId="58" applyFont="1" applyFill="1" applyBorder="1" applyAlignment="1">
      <alignment horizontal="left" indent="1"/>
      <protection/>
    </xf>
    <xf numFmtId="0" fontId="7" fillId="33" borderId="38" xfId="58" applyFont="1" applyFill="1" applyBorder="1" applyAlignment="1">
      <alignment horizontal="left" indent="1"/>
      <protection/>
    </xf>
    <xf numFmtId="0" fontId="7" fillId="33" borderId="58" xfId="58" applyFont="1" applyFill="1" applyBorder="1" applyAlignment="1">
      <alignment horizontal="left" indent="1"/>
      <protection/>
    </xf>
    <xf numFmtId="0" fontId="7" fillId="33" borderId="59" xfId="58" applyFont="1" applyFill="1" applyBorder="1" applyAlignment="1">
      <alignment horizontal="left" indent="1"/>
      <protection/>
    </xf>
    <xf numFmtId="0" fontId="7" fillId="33" borderId="60" xfId="58" applyFont="1" applyFill="1" applyBorder="1" applyAlignment="1">
      <alignment horizontal="left" indent="1"/>
      <protection/>
    </xf>
    <xf numFmtId="0" fontId="12" fillId="33" borderId="57" xfId="62" applyFont="1" applyFill="1" applyBorder="1" applyAlignment="1">
      <alignment horizontal="center" vertical="center" wrapText="1"/>
      <protection/>
    </xf>
    <xf numFmtId="0" fontId="12" fillId="33" borderId="56" xfId="62" applyFont="1" applyFill="1" applyBorder="1" applyAlignment="1">
      <alignment horizontal="center" vertical="center" wrapText="1"/>
      <protection/>
    </xf>
    <xf numFmtId="0" fontId="12" fillId="33" borderId="26" xfId="62" applyFont="1" applyFill="1" applyBorder="1" applyAlignment="1" quotePrefix="1">
      <alignment horizontal="center" vertical="center" wrapText="1"/>
      <protection/>
    </xf>
    <xf numFmtId="0" fontId="12" fillId="33" borderId="20" xfId="62" applyFont="1" applyFill="1" applyBorder="1" applyAlignment="1" quotePrefix="1">
      <alignment horizontal="center" vertical="center" wrapText="1"/>
      <protection/>
    </xf>
    <xf numFmtId="0" fontId="12" fillId="33" borderId="61" xfId="62" applyFont="1" applyFill="1" applyBorder="1" applyAlignment="1" quotePrefix="1">
      <alignment horizontal="center" vertical="center" wrapText="1"/>
      <protection/>
    </xf>
    <xf numFmtId="0" fontId="12" fillId="33" borderId="55" xfId="62" applyFont="1" applyFill="1" applyBorder="1" applyAlignment="1">
      <alignment horizontal="center" vertical="center" wrapText="1"/>
      <protection/>
    </xf>
    <xf numFmtId="0" fontId="12" fillId="33" borderId="48" xfId="62" applyFont="1" applyFill="1" applyBorder="1" applyAlignment="1">
      <alignment horizontal="center" vertical="center" wrapText="1"/>
      <protection/>
    </xf>
    <xf numFmtId="0" fontId="12" fillId="33" borderId="47" xfId="62" applyFont="1" applyFill="1" applyBorder="1" applyAlignment="1">
      <alignment horizontal="center" vertical="center" wrapText="1"/>
      <protection/>
    </xf>
    <xf numFmtId="0" fontId="2" fillId="32" borderId="16" xfId="58" applyFont="1" applyFill="1" applyBorder="1" applyAlignment="1" applyProtection="1">
      <alignment horizontal="left" indent="1"/>
      <protection locked="0"/>
    </xf>
    <xf numFmtId="0" fontId="2" fillId="32" borderId="11" xfId="58" applyFont="1" applyFill="1" applyBorder="1" applyAlignment="1" applyProtection="1">
      <alignment horizontal="left" indent="1"/>
      <protection locked="0"/>
    </xf>
    <xf numFmtId="0" fontId="12" fillId="33" borderId="10" xfId="62" applyFont="1" applyFill="1" applyBorder="1" applyAlignment="1">
      <alignment horizontal="center" vertical="center" wrapText="1"/>
      <protection/>
    </xf>
    <xf numFmtId="0" fontId="12" fillId="33" borderId="11" xfId="62" applyFont="1" applyFill="1" applyBorder="1" applyAlignment="1">
      <alignment horizontal="center" vertical="center" wrapText="1"/>
      <protection/>
    </xf>
    <xf numFmtId="0" fontId="12" fillId="33" borderId="12" xfId="62" applyFont="1" applyFill="1" applyBorder="1" applyAlignment="1">
      <alignment horizontal="center" vertical="center" wrapText="1"/>
      <protection/>
    </xf>
    <xf numFmtId="0" fontId="12" fillId="33" borderId="49" xfId="62" applyFont="1" applyFill="1" applyBorder="1" applyAlignment="1">
      <alignment horizontal="center" vertical="center" wrapText="1"/>
      <protection/>
    </xf>
    <xf numFmtId="0" fontId="16" fillId="34" borderId="40"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16" fillId="34" borderId="57"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4" borderId="57" xfId="0" applyFont="1" applyFill="1" applyBorder="1" applyAlignment="1">
      <alignment horizontal="left" vertical="center" wrapText="1"/>
    </xf>
    <xf numFmtId="0" fontId="16" fillId="34" borderId="19"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4" borderId="40"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_BPA_CSW TEST" xfId="61"/>
    <cellStyle name="Normal_DPA2" xfId="62"/>
    <cellStyle name="Normal_technology-specific" xfId="63"/>
    <cellStyle name="Note" xfId="64"/>
    <cellStyle name="Output" xfId="65"/>
    <cellStyle name="Percent" xfId="66"/>
    <cellStyle name="Percent 2" xfId="67"/>
    <cellStyle name="Title" xfId="68"/>
    <cellStyle name="Total" xfId="69"/>
    <cellStyle name="Warning Text" xfId="70"/>
  </cellStyles>
  <dxfs count="3">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97"/>
  <sheetViews>
    <sheetView zoomScalePageLayoutView="0" workbookViewId="0" topLeftCell="A55">
      <selection activeCell="C58" sqref="C58"/>
    </sheetView>
  </sheetViews>
  <sheetFormatPr defaultColWidth="9.140625" defaultRowHeight="12.75" customHeight="1"/>
  <cols>
    <col min="1" max="1" width="95.140625" style="52" customWidth="1"/>
    <col min="2" max="16384" width="9.140625" style="31" customWidth="1"/>
  </cols>
  <sheetData>
    <row r="1" ht="18" customHeight="1">
      <c r="A1" s="32" t="s">
        <v>43</v>
      </c>
    </row>
    <row r="2" ht="15.75" customHeight="1">
      <c r="A2" s="33" t="s">
        <v>122</v>
      </c>
    </row>
    <row r="3" ht="12.75" customHeight="1" thickBot="1">
      <c r="A3" s="73"/>
    </row>
    <row r="4" ht="12.75" customHeight="1" thickTop="1">
      <c r="A4" s="34"/>
    </row>
    <row r="5" ht="12.75" customHeight="1">
      <c r="A5" s="34" t="s">
        <v>116</v>
      </c>
    </row>
    <row r="6" ht="12.75" customHeight="1">
      <c r="A6" s="74" t="s">
        <v>117</v>
      </c>
    </row>
    <row r="7" ht="12.75" customHeight="1">
      <c r="A7" s="74" t="s">
        <v>118</v>
      </c>
    </row>
    <row r="8" ht="12.75" customHeight="1">
      <c r="A8" s="74" t="s">
        <v>119</v>
      </c>
    </row>
    <row r="9" ht="12.75" customHeight="1">
      <c r="A9" s="74" t="s">
        <v>121</v>
      </c>
    </row>
    <row r="10" ht="12.75" customHeight="1" thickBot="1">
      <c r="A10" s="75"/>
    </row>
    <row r="11" ht="12.75" customHeight="1" thickTop="1">
      <c r="A11" s="34"/>
    </row>
    <row r="12" ht="12.75" customHeight="1">
      <c r="A12" s="34" t="s">
        <v>67</v>
      </c>
    </row>
    <row r="13" ht="12.75" customHeight="1">
      <c r="A13" s="36" t="s">
        <v>71</v>
      </c>
    </row>
    <row r="14" ht="12.75" customHeight="1">
      <c r="A14" s="71" t="s">
        <v>114</v>
      </c>
    </row>
    <row r="15" ht="12.75" customHeight="1">
      <c r="A15" s="51" t="s">
        <v>468</v>
      </c>
    </row>
    <row r="16" ht="12.75" customHeight="1">
      <c r="A16" s="76"/>
    </row>
    <row r="18" ht="12.75" customHeight="1">
      <c r="A18" s="34" t="s">
        <v>68</v>
      </c>
    </row>
    <row r="19" ht="12.75" customHeight="1">
      <c r="A19" s="53" t="s">
        <v>469</v>
      </c>
    </row>
    <row r="20" ht="12.75" customHeight="1">
      <c r="A20" s="37"/>
    </row>
    <row r="21" ht="12.75" customHeight="1">
      <c r="A21" s="54" t="s">
        <v>69</v>
      </c>
    </row>
    <row r="22" ht="12.75" customHeight="1">
      <c r="A22" s="55" t="s">
        <v>115</v>
      </c>
    </row>
    <row r="23" ht="12.75" customHeight="1">
      <c r="A23" s="55"/>
    </row>
    <row r="24" ht="12.75" customHeight="1">
      <c r="A24" s="54" t="s">
        <v>127</v>
      </c>
    </row>
    <row r="25" ht="12.75" customHeight="1">
      <c r="A25" s="72" t="s">
        <v>128</v>
      </c>
    </row>
    <row r="26" ht="12.75" customHeight="1">
      <c r="A26" s="55"/>
    </row>
    <row r="27" ht="12.75" customHeight="1">
      <c r="A27" s="54" t="s">
        <v>470</v>
      </c>
    </row>
    <row r="28" ht="12.75" customHeight="1">
      <c r="A28" s="195" t="s">
        <v>484</v>
      </c>
    </row>
    <row r="29" ht="12.75" customHeight="1">
      <c r="A29" s="195"/>
    </row>
    <row r="30" ht="12.75" customHeight="1">
      <c r="A30" s="195"/>
    </row>
    <row r="31" ht="12.75" customHeight="1">
      <c r="A31" s="195"/>
    </row>
    <row r="32" ht="12.75" customHeight="1">
      <c r="A32" s="195"/>
    </row>
    <row r="33" ht="12.75" customHeight="1">
      <c r="A33" s="195"/>
    </row>
    <row r="34" ht="12.75" customHeight="1">
      <c r="A34" s="191"/>
    </row>
    <row r="35" ht="12.75" customHeight="1">
      <c r="A35" s="195" t="s">
        <v>491</v>
      </c>
    </row>
    <row r="36" ht="12.75" customHeight="1">
      <c r="A36" s="195"/>
    </row>
    <row r="37" ht="12.75" customHeight="1">
      <c r="A37" s="195"/>
    </row>
    <row r="38" ht="12.75" customHeight="1">
      <c r="A38" s="195"/>
    </row>
    <row r="39" ht="12.75" customHeight="1">
      <c r="A39" s="195"/>
    </row>
    <row r="40" ht="13.5" customHeight="1">
      <c r="A40" s="192"/>
    </row>
    <row r="41" ht="12.75" customHeight="1">
      <c r="A41" s="54" t="s">
        <v>471</v>
      </c>
    </row>
    <row r="42" ht="12.75" customHeight="1">
      <c r="A42" s="195" t="s">
        <v>485</v>
      </c>
    </row>
    <row r="43" ht="12.75" customHeight="1">
      <c r="A43" s="195"/>
    </row>
    <row r="44" ht="12.75" customHeight="1">
      <c r="A44" s="195"/>
    </row>
    <row r="45" ht="12.75" customHeight="1">
      <c r="A45" s="195"/>
    </row>
    <row r="46" ht="12.75" customHeight="1">
      <c r="A46" s="192"/>
    </row>
    <row r="47" ht="12.75" customHeight="1">
      <c r="A47" s="195" t="s">
        <v>486</v>
      </c>
    </row>
    <row r="48" ht="12.75" customHeight="1">
      <c r="A48" s="195"/>
    </row>
    <row r="49" ht="12.75" customHeight="1">
      <c r="A49" s="195"/>
    </row>
    <row r="50" ht="15.75" customHeight="1">
      <c r="A50" s="195"/>
    </row>
    <row r="51" ht="15.75" customHeight="1">
      <c r="A51" s="195"/>
    </row>
    <row r="52" ht="15.75" customHeight="1">
      <c r="A52" s="195"/>
    </row>
    <row r="53" ht="12.75" customHeight="1">
      <c r="A53" s="54" t="s">
        <v>472</v>
      </c>
    </row>
    <row r="54" ht="12.75" customHeight="1">
      <c r="A54" s="193" t="s">
        <v>487</v>
      </c>
    </row>
    <row r="55" ht="12.75" customHeight="1">
      <c r="A55" s="193"/>
    </row>
    <row r="56" ht="12.75" customHeight="1">
      <c r="A56" s="190" t="s">
        <v>488</v>
      </c>
    </row>
    <row r="57" ht="12.75" customHeight="1">
      <c r="A57" s="193" t="s">
        <v>489</v>
      </c>
    </row>
    <row r="58" ht="12.75" customHeight="1">
      <c r="A58" s="193"/>
    </row>
    <row r="59" ht="12.75" customHeight="1">
      <c r="A59" s="193" t="s">
        <v>490</v>
      </c>
    </row>
    <row r="60" ht="12.75" customHeight="1">
      <c r="A60" s="193"/>
    </row>
    <row r="61" ht="12.75" customHeight="1">
      <c r="A61" s="181"/>
    </row>
    <row r="62" ht="12.75" customHeight="1">
      <c r="A62" s="54" t="s">
        <v>129</v>
      </c>
    </row>
    <row r="63" s="58" customFormat="1" ht="12.75" customHeight="1">
      <c r="A63" s="193" t="s">
        <v>79</v>
      </c>
    </row>
    <row r="64" s="63" customFormat="1" ht="12.75" customHeight="1">
      <c r="A64" s="193"/>
    </row>
    <row r="65" ht="12.75" customHeight="1">
      <c r="A65" s="77"/>
    </row>
    <row r="66" ht="12.75" customHeight="1">
      <c r="A66" s="56"/>
    </row>
    <row r="67" ht="12.75" customHeight="1">
      <c r="A67" s="34" t="s">
        <v>120</v>
      </c>
    </row>
    <row r="68" ht="12.75" customHeight="1">
      <c r="A68" s="194" t="s">
        <v>492</v>
      </c>
    </row>
    <row r="69" ht="12.75" customHeight="1">
      <c r="A69" s="194"/>
    </row>
    <row r="70" ht="12.75" customHeight="1">
      <c r="A70" s="194"/>
    </row>
    <row r="71" ht="12.75" customHeight="1">
      <c r="A71" s="194"/>
    </row>
    <row r="72" ht="12.75" customHeight="1">
      <c r="A72" s="194"/>
    </row>
    <row r="73" ht="12.75" customHeight="1">
      <c r="A73" s="194"/>
    </row>
    <row r="74" ht="12.75" customHeight="1">
      <c r="A74" s="194"/>
    </row>
    <row r="75" ht="12.75" customHeight="1">
      <c r="A75" s="194"/>
    </row>
    <row r="76" ht="12.75" customHeight="1">
      <c r="A76" s="194"/>
    </row>
    <row r="77" ht="12.75" customHeight="1">
      <c r="A77" s="194"/>
    </row>
    <row r="78" ht="12.75" customHeight="1">
      <c r="A78" s="194"/>
    </row>
    <row r="79" ht="12.75" customHeight="1">
      <c r="A79" s="194"/>
    </row>
    <row r="80" ht="12.75" customHeight="1">
      <c r="A80" s="194"/>
    </row>
    <row r="81" ht="12.75" customHeight="1">
      <c r="A81" s="194"/>
    </row>
    <row r="82" ht="12.75" customHeight="1">
      <c r="A82" s="194"/>
    </row>
    <row r="83" ht="12.75" customHeight="1">
      <c r="A83" s="70" t="s">
        <v>107</v>
      </c>
    </row>
    <row r="84" ht="12.75" customHeight="1">
      <c r="A84" s="70" t="s">
        <v>108</v>
      </c>
    </row>
    <row r="85" ht="12.75" customHeight="1">
      <c r="A85" s="70" t="s">
        <v>109</v>
      </c>
    </row>
    <row r="86" ht="12.75" customHeight="1">
      <c r="A86" s="70" t="s">
        <v>110</v>
      </c>
    </row>
    <row r="87" ht="12.75" customHeight="1">
      <c r="A87" s="70" t="s">
        <v>111</v>
      </c>
    </row>
    <row r="88" ht="12.75" customHeight="1">
      <c r="A88" s="70" t="s">
        <v>162</v>
      </c>
    </row>
    <row r="89" ht="12.75" customHeight="1">
      <c r="A89" s="70" t="s">
        <v>112</v>
      </c>
    </row>
    <row r="90" ht="12.75" customHeight="1">
      <c r="A90" s="70" t="s">
        <v>113</v>
      </c>
    </row>
    <row r="91" ht="12.75" customHeight="1">
      <c r="A91" s="78"/>
    </row>
    <row r="92" ht="12.75" customHeight="1">
      <c r="A92" s="36"/>
    </row>
    <row r="93" ht="12.75" customHeight="1">
      <c r="A93" s="57" t="s">
        <v>70</v>
      </c>
    </row>
    <row r="94" ht="12.75" customHeight="1">
      <c r="A94" s="194" t="s">
        <v>130</v>
      </c>
    </row>
    <row r="95" ht="12.75" customHeight="1">
      <c r="A95" s="194"/>
    </row>
    <row r="96" ht="12.75" customHeight="1" thickBot="1">
      <c r="A96" s="83"/>
    </row>
    <row r="97" ht="12.75" customHeight="1" thickTop="1">
      <c r="A97" s="35"/>
    </row>
  </sheetData>
  <sheetProtection/>
  <mergeCells count="10">
    <mergeCell ref="A63:A64"/>
    <mergeCell ref="A68:A82"/>
    <mergeCell ref="A94:A95"/>
    <mergeCell ref="A54:A55"/>
    <mergeCell ref="A28:A33"/>
    <mergeCell ref="A35:A39"/>
    <mergeCell ref="A42:A45"/>
    <mergeCell ref="A47:A52"/>
    <mergeCell ref="A59:A60"/>
    <mergeCell ref="A57:A58"/>
  </mergeCells>
  <hyperlinks>
    <hyperlink ref="A21" location="Manual" display="(1) Manual"/>
    <hyperlink ref="A62" location="Glossary" display="(4) Glossary"/>
    <hyperlink ref="A27" location="Form" display="(3) Motor &amp; VFD Form"/>
    <hyperlink ref="A6" location="Manual_1" display="I.     Purpose"/>
    <hyperlink ref="A7" location="Manual_2" display="II.    Organization"/>
    <hyperlink ref="A8" location="Manual_3" display="III.   Instructions"/>
    <hyperlink ref="A9" location="Manual_4" display="IV.  Disclaimer"/>
    <hyperlink ref="A24" location="Changelog" display="(2) Changelog"/>
    <hyperlink ref="A41" location="'VFD Form'!A1" display="(3) VFD Form"/>
    <hyperlink ref="A53" location="Summary!A1" display="(4) Summary"/>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36"/>
  <sheetViews>
    <sheetView zoomScalePageLayoutView="0" workbookViewId="0" topLeftCell="A7">
      <selection activeCell="E17" sqref="E17"/>
    </sheetView>
  </sheetViews>
  <sheetFormatPr defaultColWidth="9.140625" defaultRowHeight="12.75" customHeight="1"/>
  <cols>
    <col min="1" max="1" width="3.421875" style="81" customWidth="1"/>
    <col min="2" max="2" width="89.00390625" style="81" customWidth="1"/>
    <col min="3" max="16384" width="9.140625" style="81" customWidth="1"/>
  </cols>
  <sheetData>
    <row r="1" spans="1:2" ht="18" customHeight="1">
      <c r="A1" s="196" t="s">
        <v>123</v>
      </c>
      <c r="B1" s="196"/>
    </row>
    <row r="2" spans="1:2" ht="15.75" customHeight="1">
      <c r="A2" s="197" t="s">
        <v>124</v>
      </c>
      <c r="B2" s="197"/>
    </row>
    <row r="4" spans="1:2" ht="12.75" customHeight="1">
      <c r="A4" s="79" t="s">
        <v>125</v>
      </c>
      <c r="B4" s="82"/>
    </row>
    <row r="5" spans="1:2" ht="12.75" customHeight="1">
      <c r="A5" s="165" t="s">
        <v>172</v>
      </c>
      <c r="B5" s="82" t="s">
        <v>189</v>
      </c>
    </row>
    <row r="6" spans="1:2" ht="12.75" customHeight="1">
      <c r="A6" s="82"/>
      <c r="B6" s="82"/>
    </row>
    <row r="7" spans="1:2" ht="12.75" customHeight="1">
      <c r="A7" s="79" t="s">
        <v>126</v>
      </c>
      <c r="B7" s="82"/>
    </row>
    <row r="8" spans="1:2" ht="12.75" customHeight="1">
      <c r="A8" s="165" t="s">
        <v>172</v>
      </c>
      <c r="B8" s="82" t="s">
        <v>186</v>
      </c>
    </row>
    <row r="9" spans="1:2" ht="12.75" customHeight="1">
      <c r="A9" s="165" t="s">
        <v>173</v>
      </c>
      <c r="B9" s="80" t="s">
        <v>187</v>
      </c>
    </row>
    <row r="10" spans="1:2" ht="12.75" customHeight="1">
      <c r="A10" s="165" t="s">
        <v>174</v>
      </c>
      <c r="B10" s="80" t="s">
        <v>188</v>
      </c>
    </row>
    <row r="11" spans="1:2" ht="12.75" customHeight="1">
      <c r="A11" s="79"/>
      <c r="B11" s="80"/>
    </row>
    <row r="12" spans="1:2" ht="12.75" customHeight="1">
      <c r="A12" s="79" t="s">
        <v>190</v>
      </c>
      <c r="B12" s="80"/>
    </row>
    <row r="13" spans="1:2" ht="12.75" customHeight="1">
      <c r="A13" s="165" t="s">
        <v>172</v>
      </c>
      <c r="B13" s="82" t="s">
        <v>184</v>
      </c>
    </row>
    <row r="14" spans="1:2" ht="12.75" customHeight="1">
      <c r="A14" s="165" t="s">
        <v>173</v>
      </c>
      <c r="B14" s="198" t="s">
        <v>185</v>
      </c>
    </row>
    <row r="15" spans="1:2" ht="12.75" customHeight="1">
      <c r="A15" s="165"/>
      <c r="B15" s="198"/>
    </row>
    <row r="16" spans="1:2" ht="12.75" customHeight="1">
      <c r="A16" s="165" t="s">
        <v>174</v>
      </c>
      <c r="B16" s="198" t="s">
        <v>183</v>
      </c>
    </row>
    <row r="17" spans="1:2" ht="12.75" customHeight="1">
      <c r="A17" s="165"/>
      <c r="B17" s="198"/>
    </row>
    <row r="18" spans="1:2" ht="12.75" customHeight="1">
      <c r="A18" s="165" t="s">
        <v>175</v>
      </c>
      <c r="B18" s="80" t="s">
        <v>182</v>
      </c>
    </row>
    <row r="19" spans="1:2" ht="12.75" customHeight="1">
      <c r="A19" s="165" t="s">
        <v>176</v>
      </c>
      <c r="B19" s="80" t="s">
        <v>180</v>
      </c>
    </row>
    <row r="20" spans="1:2" ht="12.75" customHeight="1">
      <c r="A20" s="165" t="s">
        <v>177</v>
      </c>
      <c r="B20" s="198" t="s">
        <v>181</v>
      </c>
    </row>
    <row r="21" spans="1:2" ht="12.75" customHeight="1">
      <c r="A21" s="165"/>
      <c r="B21" s="198"/>
    </row>
    <row r="22" spans="1:2" ht="12.75" customHeight="1">
      <c r="A22" s="165"/>
      <c r="B22" s="198"/>
    </row>
    <row r="23" spans="1:2" ht="12.75" customHeight="1">
      <c r="A23" s="165" t="s">
        <v>178</v>
      </c>
      <c r="B23" s="82" t="s">
        <v>179</v>
      </c>
    </row>
    <row r="24" spans="1:2" ht="12.75" customHeight="1">
      <c r="A24" s="82"/>
      <c r="B24" s="82"/>
    </row>
    <row r="25" spans="1:2" ht="12.75" customHeight="1">
      <c r="A25" s="79" t="s">
        <v>193</v>
      </c>
      <c r="B25" s="82"/>
    </row>
    <row r="26" spans="1:2" ht="12.75" customHeight="1">
      <c r="A26" s="165" t="s">
        <v>172</v>
      </c>
      <c r="B26" s="82" t="s">
        <v>194</v>
      </c>
    </row>
    <row r="27" spans="1:2" ht="12.75" customHeight="1">
      <c r="A27" s="165" t="s">
        <v>173</v>
      </c>
      <c r="B27" s="199" t="s">
        <v>195</v>
      </c>
    </row>
    <row r="28" ht="12.75" customHeight="1">
      <c r="B28" s="199"/>
    </row>
    <row r="29" spans="1:2" ht="12.75" customHeight="1">
      <c r="A29" s="165" t="s">
        <v>174</v>
      </c>
      <c r="B29" s="82" t="s">
        <v>215</v>
      </c>
    </row>
    <row r="30" spans="1:2" ht="12.75" customHeight="1">
      <c r="A30" s="165" t="s">
        <v>175</v>
      </c>
      <c r="B30" s="82" t="s">
        <v>216</v>
      </c>
    </row>
    <row r="32" spans="1:2" ht="12.75" customHeight="1">
      <c r="A32" s="188" t="s">
        <v>217</v>
      </c>
      <c r="B32" s="189"/>
    </row>
    <row r="33" spans="1:2" ht="12.75" customHeight="1">
      <c r="A33" s="165" t="s">
        <v>172</v>
      </c>
      <c r="B33" s="82" t="s">
        <v>480</v>
      </c>
    </row>
    <row r="34" spans="1:2" ht="12.75" customHeight="1">
      <c r="A34" s="165" t="s">
        <v>173</v>
      </c>
      <c r="B34" s="170" t="s">
        <v>482</v>
      </c>
    </row>
    <row r="35" spans="1:2" ht="12.75" customHeight="1">
      <c r="A35" s="165" t="s">
        <v>174</v>
      </c>
      <c r="B35" s="82" t="s">
        <v>483</v>
      </c>
    </row>
    <row r="36" spans="1:2" ht="12.75" customHeight="1">
      <c r="A36" s="165" t="s">
        <v>174</v>
      </c>
      <c r="B36" s="80" t="s">
        <v>481</v>
      </c>
    </row>
  </sheetData>
  <sheetProtection/>
  <mergeCells count="6">
    <mergeCell ref="A1:B1"/>
    <mergeCell ref="A2:B2"/>
    <mergeCell ref="B14:B15"/>
    <mergeCell ref="B16:B17"/>
    <mergeCell ref="B20:B22"/>
    <mergeCell ref="B27:B2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Z196"/>
  <sheetViews>
    <sheetView zoomScale="70" zoomScaleNormal="70" zoomScaleSheetLayoutView="100" zoomScalePageLayoutView="0" workbookViewId="0" topLeftCell="A34">
      <selection activeCell="G6" sqref="G6"/>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9" width="15.7109375" style="2" customWidth="1"/>
    <col min="20" max="20" width="12.7109375" style="2" customWidth="1"/>
    <col min="21" max="21" width="9.140625" style="2" customWidth="1"/>
    <col min="22" max="22" width="8.140625" style="2" bestFit="1" customWidth="1"/>
    <col min="23" max="23" width="29.8515625" style="2" customWidth="1"/>
    <col min="24" max="25" width="9.140625" style="2" customWidth="1"/>
    <col min="26" max="30" width="11.7109375" style="2" customWidth="1"/>
    <col min="31" max="31" width="12.57421875" style="2" bestFit="1" customWidth="1"/>
    <col min="32" max="33" width="9.140625" style="2" customWidth="1"/>
    <col min="34" max="38" width="11.7109375" style="2" customWidth="1"/>
    <col min="39" max="39" width="12.57421875" style="2" bestFit="1" customWidth="1"/>
    <col min="40" max="40" width="9.140625" style="2" customWidth="1"/>
    <col min="41" max="42" width="6.140625" style="2" customWidth="1"/>
    <col min="43" max="43" width="18.28125" style="2" customWidth="1"/>
    <col min="44" max="16384" width="9.140625" style="2" customWidth="1"/>
  </cols>
  <sheetData>
    <row r="1" spans="1:19" ht="62.25" customHeight="1">
      <c r="A1" s="1" t="s">
        <v>224</v>
      </c>
      <c r="D1" s="3"/>
      <c r="E1" s="3"/>
      <c r="F1" s="3"/>
      <c r="G1" s="3"/>
      <c r="H1" s="3"/>
      <c r="I1" s="3"/>
      <c r="J1" s="6" t="s">
        <v>27</v>
      </c>
      <c r="K1" s="7"/>
      <c r="L1" s="7" t="s">
        <v>219</v>
      </c>
      <c r="N1" s="4"/>
      <c r="O1" s="4"/>
      <c r="P1" s="4"/>
      <c r="Q1" s="4"/>
      <c r="R1" s="4"/>
      <c r="S1" s="5"/>
    </row>
    <row r="2" spans="1:19" ht="24.75" customHeight="1" thickBot="1">
      <c r="A2" s="22" t="s">
        <v>35</v>
      </c>
      <c r="B2" s="21"/>
      <c r="C2" s="233"/>
      <c r="D2" s="233"/>
      <c r="E2" s="233"/>
      <c r="F2" s="49"/>
      <c r="G2" s="7"/>
      <c r="H2" s="22" t="s">
        <v>1</v>
      </c>
      <c r="I2" s="24"/>
      <c r="J2" s="25"/>
      <c r="K2" s="216"/>
      <c r="L2" s="216"/>
      <c r="M2" s="216"/>
      <c r="Q2" s="4"/>
      <c r="R2" s="4"/>
      <c r="S2" s="4"/>
    </row>
    <row r="3" spans="1:19" ht="24.75" customHeight="1" thickBot="1">
      <c r="A3" s="44" t="s">
        <v>36</v>
      </c>
      <c r="B3" s="21"/>
      <c r="C3" s="234"/>
      <c r="D3" s="234"/>
      <c r="E3" s="234"/>
      <c r="F3" s="49"/>
      <c r="G3" s="7"/>
      <c r="H3" s="26" t="s">
        <v>2</v>
      </c>
      <c r="I3" s="27"/>
      <c r="J3" s="27"/>
      <c r="K3" s="216"/>
      <c r="L3" s="216"/>
      <c r="M3" s="216"/>
      <c r="Q3" s="4"/>
      <c r="R3" s="4"/>
      <c r="S3" s="4"/>
    </row>
    <row r="4" spans="1:19" ht="24.75" customHeight="1" thickBot="1">
      <c r="A4" s="44" t="s">
        <v>37</v>
      </c>
      <c r="B4" s="21"/>
      <c r="C4" s="234"/>
      <c r="D4" s="234"/>
      <c r="E4" s="234"/>
      <c r="F4" s="49"/>
      <c r="G4" s="7"/>
      <c r="H4" s="26" t="s">
        <v>3</v>
      </c>
      <c r="I4" s="28"/>
      <c r="J4" s="28"/>
      <c r="K4" s="216"/>
      <c r="L4" s="216"/>
      <c r="M4" s="216"/>
      <c r="Q4" s="4"/>
      <c r="R4" s="4"/>
      <c r="S4" s="4"/>
    </row>
    <row r="5" spans="1:17" ht="24.75" customHeight="1" thickBot="1">
      <c r="A5" s="45" t="s">
        <v>57</v>
      </c>
      <c r="B5" s="21"/>
      <c r="C5" s="234"/>
      <c r="D5" s="234"/>
      <c r="E5" s="234"/>
      <c r="F5" s="49"/>
      <c r="G5" s="8"/>
      <c r="H5" s="26" t="s">
        <v>4</v>
      </c>
      <c r="I5" s="28"/>
      <c r="J5" s="28"/>
      <c r="K5" s="216"/>
      <c r="L5" s="216"/>
      <c r="M5" s="216"/>
      <c r="Q5" s="4"/>
    </row>
    <row r="6" spans="1:17" ht="24.75" customHeight="1" thickBot="1">
      <c r="A6" s="45" t="s">
        <v>131</v>
      </c>
      <c r="B6" s="21"/>
      <c r="C6" s="234"/>
      <c r="D6" s="234"/>
      <c r="E6" s="234"/>
      <c r="F6" s="8"/>
      <c r="G6" s="8"/>
      <c r="H6" s="26" t="s">
        <v>164</v>
      </c>
      <c r="I6" s="28"/>
      <c r="J6" s="28"/>
      <c r="K6" s="216"/>
      <c r="L6" s="216"/>
      <c r="M6" s="216"/>
      <c r="N6" s="8"/>
      <c r="O6" s="8"/>
      <c r="P6" s="8"/>
      <c r="Q6" s="4"/>
    </row>
    <row r="7" spans="4:17" ht="18.75" customHeight="1">
      <c r="D7" s="9"/>
      <c r="E7" s="8"/>
      <c r="F7" s="8"/>
      <c r="G7" s="8"/>
      <c r="H7" s="8"/>
      <c r="I7" s="8"/>
      <c r="J7" s="4"/>
      <c r="L7" s="20"/>
      <c r="N7" s="20"/>
      <c r="O7" s="20"/>
      <c r="P7" s="20"/>
      <c r="Q7" s="23"/>
    </row>
    <row r="8" spans="1:19" ht="21.75" customHeight="1" thickBot="1">
      <c r="A8" s="29" t="s">
        <v>41</v>
      </c>
      <c r="D8" s="10"/>
      <c r="E8" s="10"/>
      <c r="F8" s="10"/>
      <c r="G8" s="10"/>
      <c r="H8" s="10"/>
      <c r="I8" s="10"/>
      <c r="J8" s="11"/>
      <c r="K8" s="12"/>
      <c r="L8" s="12"/>
      <c r="M8" s="46"/>
      <c r="N8" s="12"/>
      <c r="O8" s="12"/>
      <c r="P8" s="12"/>
      <c r="Q8" s="12"/>
      <c r="R8" s="12"/>
      <c r="S8" s="12"/>
    </row>
    <row r="9" spans="2:19" ht="21.75" customHeight="1" thickBot="1">
      <c r="B9" s="13"/>
      <c r="C9" s="13"/>
      <c r="D9" s="13"/>
      <c r="E9" s="13"/>
      <c r="F9" s="13"/>
      <c r="G9" s="13"/>
      <c r="H9" s="203" t="s">
        <v>5</v>
      </c>
      <c r="I9" s="204"/>
      <c r="J9" s="204"/>
      <c r="K9" s="204"/>
      <c r="L9" s="204"/>
      <c r="M9" s="205"/>
      <c r="N9" s="203" t="s">
        <v>6</v>
      </c>
      <c r="O9" s="204"/>
      <c r="P9" s="204"/>
      <c r="Q9" s="204"/>
      <c r="R9" s="204"/>
      <c r="S9" s="205"/>
    </row>
    <row r="10" spans="1:19" ht="21.75" customHeight="1" thickBot="1">
      <c r="A10" s="227" t="s">
        <v>28</v>
      </c>
      <c r="B10" s="209" t="s">
        <v>7</v>
      </c>
      <c r="C10" s="213" t="s">
        <v>23</v>
      </c>
      <c r="D10" s="213" t="s">
        <v>8</v>
      </c>
      <c r="E10" s="213" t="s">
        <v>9</v>
      </c>
      <c r="F10" s="230" t="s">
        <v>66</v>
      </c>
      <c r="G10" s="200" t="s">
        <v>52</v>
      </c>
      <c r="H10" s="206" t="s">
        <v>10</v>
      </c>
      <c r="I10" s="213" t="s">
        <v>11</v>
      </c>
      <c r="J10" s="213" t="s">
        <v>12</v>
      </c>
      <c r="K10" s="213" t="s">
        <v>14</v>
      </c>
      <c r="L10" s="213" t="s">
        <v>80</v>
      </c>
      <c r="M10" s="200" t="s">
        <v>13</v>
      </c>
      <c r="N10" s="17" t="s">
        <v>15</v>
      </c>
      <c r="O10" s="18"/>
      <c r="P10" s="18"/>
      <c r="Q10" s="18"/>
      <c r="R10" s="17" t="s">
        <v>16</v>
      </c>
      <c r="S10" s="19"/>
    </row>
    <row r="11" spans="1:46" ht="21.75" customHeight="1">
      <c r="A11" s="228"/>
      <c r="B11" s="210"/>
      <c r="C11" s="215"/>
      <c r="D11" s="217"/>
      <c r="E11" s="225"/>
      <c r="F11" s="215"/>
      <c r="G11" s="231"/>
      <c r="H11" s="207"/>
      <c r="I11" s="217"/>
      <c r="J11" s="217"/>
      <c r="K11" s="215"/>
      <c r="L11" s="215"/>
      <c r="M11" s="202"/>
      <c r="N11" s="206" t="s">
        <v>133</v>
      </c>
      <c r="O11" s="213" t="s">
        <v>132</v>
      </c>
      <c r="P11" s="213" t="s">
        <v>17</v>
      </c>
      <c r="Q11" s="200" t="s">
        <v>18</v>
      </c>
      <c r="R11" s="206" t="s">
        <v>132</v>
      </c>
      <c r="S11" s="200" t="s">
        <v>18</v>
      </c>
      <c r="Y11" s="2" t="s">
        <v>134</v>
      </c>
      <c r="AG11" s="2" t="s">
        <v>135</v>
      </c>
      <c r="AO11" s="2" t="s">
        <v>53</v>
      </c>
      <c r="AT11" s="2" t="s">
        <v>169</v>
      </c>
    </row>
    <row r="12" spans="1:24" ht="21.75" customHeight="1" thickBot="1">
      <c r="A12" s="229"/>
      <c r="B12" s="211"/>
      <c r="C12" s="214"/>
      <c r="D12" s="218"/>
      <c r="E12" s="226"/>
      <c r="F12" s="214"/>
      <c r="G12" s="232"/>
      <c r="H12" s="208"/>
      <c r="I12" s="218"/>
      <c r="J12" s="218"/>
      <c r="K12" s="214"/>
      <c r="L12" s="214"/>
      <c r="M12" s="201"/>
      <c r="N12" s="212"/>
      <c r="O12" s="214"/>
      <c r="P12" s="214"/>
      <c r="Q12" s="201"/>
      <c r="R12" s="212"/>
      <c r="S12" s="201"/>
      <c r="X12" s="20"/>
    </row>
    <row r="13" spans="1:52" ht="15.75" customHeight="1">
      <c r="A13" s="84" t="s">
        <v>29</v>
      </c>
      <c r="B13" s="87" t="s">
        <v>81</v>
      </c>
      <c r="C13" s="88" t="s">
        <v>31</v>
      </c>
      <c r="D13" s="89">
        <v>2</v>
      </c>
      <c r="E13" s="90">
        <v>0.75</v>
      </c>
      <c r="F13" s="91" t="s">
        <v>25</v>
      </c>
      <c r="G13" s="92">
        <v>0.74</v>
      </c>
      <c r="H13" s="93" t="s">
        <v>19</v>
      </c>
      <c r="I13" s="88">
        <v>10000</v>
      </c>
      <c r="J13" s="88">
        <v>50</v>
      </c>
      <c r="K13" s="94">
        <v>1800</v>
      </c>
      <c r="L13" s="88" t="s">
        <v>20</v>
      </c>
      <c r="M13" s="95">
        <v>0.93</v>
      </c>
      <c r="N13" s="97">
        <v>30.1</v>
      </c>
      <c r="O13" s="141">
        <v>22.3</v>
      </c>
      <c r="P13" s="98">
        <v>1610</v>
      </c>
      <c r="Q13" s="99">
        <v>48430</v>
      </c>
      <c r="R13" s="100">
        <v>44.5</v>
      </c>
      <c r="S13" s="101">
        <v>96860</v>
      </c>
      <c r="W13" s="171" t="s">
        <v>65</v>
      </c>
      <c r="X13" s="20"/>
      <c r="Y13" s="135" t="s">
        <v>51</v>
      </c>
      <c r="Z13" s="135" t="s">
        <v>45</v>
      </c>
      <c r="AA13" s="135" t="s">
        <v>46</v>
      </c>
      <c r="AB13" s="135" t="s">
        <v>47</v>
      </c>
      <c r="AC13" s="135" t="s">
        <v>48</v>
      </c>
      <c r="AD13" s="135" t="s">
        <v>49</v>
      </c>
      <c r="AE13" s="135" t="s">
        <v>50</v>
      </c>
      <c r="AG13" s="138" t="s">
        <v>51</v>
      </c>
      <c r="AH13" s="138" t="s">
        <v>45</v>
      </c>
      <c r="AI13" s="138" t="s">
        <v>46</v>
      </c>
      <c r="AJ13" s="138" t="s">
        <v>47</v>
      </c>
      <c r="AK13" s="138" t="s">
        <v>48</v>
      </c>
      <c r="AL13" s="138" t="s">
        <v>49</v>
      </c>
      <c r="AM13" s="138" t="s">
        <v>50</v>
      </c>
      <c r="AO13" s="173" t="s">
        <v>54</v>
      </c>
      <c r="AP13" s="173" t="s">
        <v>23</v>
      </c>
      <c r="AQ13" s="173" t="s">
        <v>55</v>
      </c>
      <c r="AR13" s="173" t="s">
        <v>56</v>
      </c>
      <c r="AT13" s="138" t="s">
        <v>51</v>
      </c>
      <c r="AU13" s="138" t="s">
        <v>45</v>
      </c>
      <c r="AV13" s="138" t="s">
        <v>46</v>
      </c>
      <c r="AW13" s="138" t="s">
        <v>47</v>
      </c>
      <c r="AX13" s="138" t="s">
        <v>48</v>
      </c>
      <c r="AY13" s="138" t="s">
        <v>49</v>
      </c>
      <c r="AZ13" s="138" t="s">
        <v>50</v>
      </c>
    </row>
    <row r="14" spans="1:52" ht="15.75" customHeight="1">
      <c r="A14" s="85"/>
      <c r="B14" s="102"/>
      <c r="C14" s="103"/>
      <c r="D14" s="104"/>
      <c r="E14" s="105"/>
      <c r="F14" s="106"/>
      <c r="G14" s="107"/>
      <c r="H14" s="108"/>
      <c r="I14" s="103"/>
      <c r="J14" s="103"/>
      <c r="K14" s="109"/>
      <c r="L14" s="103"/>
      <c r="M14" s="110"/>
      <c r="N14" s="112"/>
      <c r="O14" s="142"/>
      <c r="P14" s="113"/>
      <c r="Q14" s="114"/>
      <c r="R14" s="115"/>
      <c r="S14" s="116"/>
      <c r="W14" s="172" t="s">
        <v>286</v>
      </c>
      <c r="X14" s="20"/>
      <c r="Y14" s="136">
        <v>1</v>
      </c>
      <c r="Z14" s="137">
        <v>0.8</v>
      </c>
      <c r="AA14" s="137">
        <v>0.825</v>
      </c>
      <c r="AB14" s="137">
        <v>0.755</v>
      </c>
      <c r="AC14" s="137">
        <v>0.8</v>
      </c>
      <c r="AD14" s="137">
        <v>0.825</v>
      </c>
      <c r="AE14" s="137">
        <v>0.755</v>
      </c>
      <c r="AG14" s="139">
        <v>1</v>
      </c>
      <c r="AH14" s="140">
        <v>0.825</v>
      </c>
      <c r="AI14" s="140">
        <v>0.855</v>
      </c>
      <c r="AJ14" s="140">
        <v>0.77</v>
      </c>
      <c r="AK14" s="140">
        <v>0.825</v>
      </c>
      <c r="AL14" s="140">
        <v>0.855</v>
      </c>
      <c r="AM14" s="140">
        <v>0.77</v>
      </c>
      <c r="AO14" s="174" t="s">
        <v>227</v>
      </c>
      <c r="AP14" s="174" t="s">
        <v>286</v>
      </c>
      <c r="AQ14" s="174" t="s">
        <v>287</v>
      </c>
      <c r="AR14" s="174">
        <v>4056</v>
      </c>
      <c r="AT14" s="139">
        <v>1</v>
      </c>
      <c r="AU14" s="140" t="str">
        <f aca="true" t="shared" si="0" ref="AU14:AZ14">IF($K$6="","Select PY",IF(OR($K$6="Program Year 1",$K$6="Program Year 2"),Z14,IF(OR($K$6="Program Year 3",$K$6="Program Year 4"),AH14,"")))</f>
        <v>Select PY</v>
      </c>
      <c r="AV14" s="140" t="str">
        <f t="shared" si="0"/>
        <v>Select PY</v>
      </c>
      <c r="AW14" s="140" t="str">
        <f t="shared" si="0"/>
        <v>Select PY</v>
      </c>
      <c r="AX14" s="140" t="str">
        <f t="shared" si="0"/>
        <v>Select PY</v>
      </c>
      <c r="AY14" s="140" t="str">
        <f t="shared" si="0"/>
        <v>Select PY</v>
      </c>
      <c r="AZ14" s="140" t="str">
        <f t="shared" si="0"/>
        <v>Select PY</v>
      </c>
    </row>
    <row r="15" spans="1:52" ht="15.75" customHeight="1">
      <c r="A15" s="86">
        <v>1</v>
      </c>
      <c r="B15" s="38"/>
      <c r="C15" s="39"/>
      <c r="D15" s="48"/>
      <c r="E15" s="47"/>
      <c r="F15" s="50"/>
      <c r="G15" s="124">
        <f>IF($C15="HWP",0,IF(F15="Duplex",0.37,IF(F15="Single",0.74,"")))</f>
      </c>
      <c r="H15" s="41"/>
      <c r="I15" s="40"/>
      <c r="J15" s="40"/>
      <c r="K15" s="42"/>
      <c r="L15" s="40"/>
      <c r="M15" s="123">
        <f aca="true" t="shared" si="1" ref="M15:M24">IF(OR(J15="",K15="",L15=""),"",INDEX(Motor_Efficiency,MATCH(J15,$AT$14:$AT$38,0),MATCH(CONCATENATE(L15,K15),$AU$13:$AZ$13,0)))</f>
      </c>
      <c r="N15" s="97">
        <f aca="true" t="shared" si="2" ref="N15:N24">IF(OR(J15="",M15=""),"",J15*0.746*E15/M15)</f>
      </c>
      <c r="O15" s="141">
        <f aca="true" t="shared" si="3" ref="O15:O24">IF($N15="","",N15*G15)</f>
      </c>
      <c r="P15" s="98">
        <f>IF($N15="","",VLOOKUP(CONCATENATE($C$4,$C15),$AQ$14:$AR$196,2,0))</f>
      </c>
      <c r="Q15" s="114">
        <f>IF(P15="","",N15*P15)</f>
      </c>
      <c r="R15" s="118">
        <f aca="true" t="shared" si="4" ref="R15:R24">IF(O15="","",D15*O15)</f>
      </c>
      <c r="S15" s="119">
        <f aca="true" t="shared" si="5" ref="S15:S24">IF(N15="","",D15*Q15)</f>
      </c>
      <c r="W15" s="172" t="s">
        <v>407</v>
      </c>
      <c r="X15" s="20"/>
      <c r="Y15" s="136">
        <v>1.5</v>
      </c>
      <c r="Z15" s="137">
        <v>0.84</v>
      </c>
      <c r="AA15" s="137">
        <v>0.84</v>
      </c>
      <c r="AB15" s="137">
        <v>0.825</v>
      </c>
      <c r="AC15" s="137">
        <v>0.855</v>
      </c>
      <c r="AD15" s="137">
        <v>0.84</v>
      </c>
      <c r="AE15" s="137">
        <v>0.825</v>
      </c>
      <c r="AG15" s="139">
        <v>1.5</v>
      </c>
      <c r="AH15" s="140">
        <v>0.865</v>
      </c>
      <c r="AI15" s="140">
        <v>0.865</v>
      </c>
      <c r="AJ15" s="140">
        <v>0.84</v>
      </c>
      <c r="AK15" s="140">
        <v>0.875</v>
      </c>
      <c r="AL15" s="140">
        <v>0.865</v>
      </c>
      <c r="AM15" s="140">
        <v>0.84</v>
      </c>
      <c r="AO15" s="174" t="s">
        <v>227</v>
      </c>
      <c r="AP15" s="174" t="s">
        <v>407</v>
      </c>
      <c r="AQ15" s="174" t="s">
        <v>408</v>
      </c>
      <c r="AR15" s="174">
        <v>1878</v>
      </c>
      <c r="AT15" s="139">
        <v>1.5</v>
      </c>
      <c r="AU15" s="140" t="str">
        <f aca="true" t="shared" si="6" ref="AU15:AU38">IF($K$6="","Select PY",IF(OR($K$6="Program Year 1",$K$6="Program Year 2"),Z15,IF(OR($K$6="Program Year 3",$K$6="Program Year 4"),AH15,"")))</f>
        <v>Select PY</v>
      </c>
      <c r="AV15" s="140" t="str">
        <f aca="true" t="shared" si="7" ref="AV15:AV38">IF($K$6="","Select PY",IF(OR($K$6="Program Year 1",$K$6="Program Year 2"),AA15,IF(OR($K$6="Program Year 3",$K$6="Program Year 4"),AI15,"")))</f>
        <v>Select PY</v>
      </c>
      <c r="AW15" s="140" t="str">
        <f aca="true" t="shared" si="8" ref="AW15:AW38">IF($K$6="","Select PY",IF(OR($K$6="Program Year 1",$K$6="Program Year 2"),AB15,IF(OR($K$6="Program Year 3",$K$6="Program Year 4"),AJ15,"")))</f>
        <v>Select PY</v>
      </c>
      <c r="AX15" s="140" t="str">
        <f aca="true" t="shared" si="9" ref="AX15:AX38">IF($K$6="","Select PY",IF(OR($K$6="Program Year 1",$K$6="Program Year 2"),AC15,IF(OR($K$6="Program Year 3",$K$6="Program Year 4"),AK15,"")))</f>
        <v>Select PY</v>
      </c>
      <c r="AY15" s="140" t="str">
        <f aca="true" t="shared" si="10" ref="AY15:AY38">IF($K$6="","Select PY",IF(OR($K$6="Program Year 1",$K$6="Program Year 2"),AD15,IF(OR($K$6="Program Year 3",$K$6="Program Year 4"),AL15,"")))</f>
        <v>Select PY</v>
      </c>
      <c r="AZ15" s="140" t="str">
        <f aca="true" t="shared" si="11" ref="AZ15:AZ38">IF($K$6="","Select PY",IF(OR($K$6="Program Year 1",$K$6="Program Year 2"),AE15,IF(OR($K$6="Program Year 3",$K$6="Program Year 4"),AM15,"")))</f>
        <v>Select PY</v>
      </c>
    </row>
    <row r="16" spans="1:52" ht="15.75" customHeight="1">
      <c r="A16" s="86">
        <v>2</v>
      </c>
      <c r="B16" s="38"/>
      <c r="C16" s="39"/>
      <c r="D16" s="48"/>
      <c r="E16" s="47"/>
      <c r="F16" s="50"/>
      <c r="G16" s="124">
        <f aca="true" t="shared" si="12" ref="G16:G24">IF($C16="HWP",0,IF(F16="Duplex",0.37,IF(F16="Single",0.74,"")))</f>
      </c>
      <c r="H16" s="41"/>
      <c r="I16" s="40"/>
      <c r="J16" s="40"/>
      <c r="K16" s="42"/>
      <c r="L16" s="40"/>
      <c r="M16" s="123">
        <f t="shared" si="1"/>
      </c>
      <c r="N16" s="97">
        <f t="shared" si="2"/>
      </c>
      <c r="O16" s="141">
        <f t="shared" si="3"/>
      </c>
      <c r="P16" s="98">
        <f aca="true" t="shared" si="13" ref="P16:P24">IF($N16="","",VLOOKUP(CONCATENATE($C$4,$C16),$AQ$14:$AR$196,2,0))</f>
      </c>
      <c r="Q16" s="114">
        <f aca="true" t="shared" si="14" ref="Q16:Q24">IF(P16="","",N16*P16)</f>
      </c>
      <c r="R16" s="118">
        <f t="shared" si="4"/>
      </c>
      <c r="S16" s="119">
        <f t="shared" si="5"/>
      </c>
      <c r="W16" s="172" t="s">
        <v>33</v>
      </c>
      <c r="X16" s="20"/>
      <c r="Y16" s="136">
        <v>2</v>
      </c>
      <c r="Z16" s="137">
        <v>0.855</v>
      </c>
      <c r="AA16" s="137">
        <v>0.84</v>
      </c>
      <c r="AB16" s="137">
        <v>0.84</v>
      </c>
      <c r="AC16" s="137">
        <v>0.865</v>
      </c>
      <c r="AD16" s="137">
        <v>0.84</v>
      </c>
      <c r="AE16" s="137">
        <v>0.84</v>
      </c>
      <c r="AG16" s="139">
        <v>2</v>
      </c>
      <c r="AH16" s="140">
        <v>0.875</v>
      </c>
      <c r="AI16" s="140">
        <v>0.865</v>
      </c>
      <c r="AJ16" s="140">
        <v>0.855</v>
      </c>
      <c r="AK16" s="140">
        <v>0.885</v>
      </c>
      <c r="AL16" s="140">
        <v>0.865</v>
      </c>
      <c r="AM16" s="140">
        <v>0.855</v>
      </c>
      <c r="AO16" s="174" t="s">
        <v>227</v>
      </c>
      <c r="AP16" s="174" t="s">
        <v>33</v>
      </c>
      <c r="AQ16" s="174" t="s">
        <v>288</v>
      </c>
      <c r="AR16" s="174">
        <v>6000</v>
      </c>
      <c r="AT16" s="139">
        <v>2</v>
      </c>
      <c r="AU16" s="140" t="str">
        <f t="shared" si="6"/>
        <v>Select PY</v>
      </c>
      <c r="AV16" s="140" t="str">
        <f t="shared" si="7"/>
        <v>Select PY</v>
      </c>
      <c r="AW16" s="140" t="str">
        <f t="shared" si="8"/>
        <v>Select PY</v>
      </c>
      <c r="AX16" s="140" t="str">
        <f t="shared" si="9"/>
        <v>Select PY</v>
      </c>
      <c r="AY16" s="140" t="str">
        <f t="shared" si="10"/>
        <v>Select PY</v>
      </c>
      <c r="AZ16" s="140" t="str">
        <f t="shared" si="11"/>
        <v>Select PY</v>
      </c>
    </row>
    <row r="17" spans="1:52" ht="15.75" customHeight="1">
      <c r="A17" s="86">
        <v>3</v>
      </c>
      <c r="B17" s="38"/>
      <c r="C17" s="39"/>
      <c r="D17" s="48"/>
      <c r="E17" s="47"/>
      <c r="F17" s="50"/>
      <c r="G17" s="124">
        <f t="shared" si="12"/>
      </c>
      <c r="H17" s="41"/>
      <c r="I17" s="40"/>
      <c r="J17" s="40"/>
      <c r="K17" s="42"/>
      <c r="L17" s="40"/>
      <c r="M17" s="123">
        <f t="shared" si="1"/>
      </c>
      <c r="N17" s="97">
        <f t="shared" si="2"/>
      </c>
      <c r="O17" s="141">
        <f t="shared" si="3"/>
      </c>
      <c r="P17" s="98">
        <f t="shared" si="13"/>
      </c>
      <c r="Q17" s="114">
        <f t="shared" si="14"/>
      </c>
      <c r="R17" s="118">
        <f t="shared" si="4"/>
      </c>
      <c r="S17" s="119">
        <f t="shared" si="5"/>
      </c>
      <c r="X17" s="20"/>
      <c r="Y17" s="136">
        <v>3</v>
      </c>
      <c r="Z17" s="137">
        <v>0.865</v>
      </c>
      <c r="AA17" s="137">
        <v>0.865</v>
      </c>
      <c r="AB17" s="137">
        <v>0.84</v>
      </c>
      <c r="AC17" s="137">
        <v>0.875</v>
      </c>
      <c r="AD17" s="137">
        <v>0.875</v>
      </c>
      <c r="AE17" s="137">
        <v>0.855</v>
      </c>
      <c r="AG17" s="139">
        <v>3</v>
      </c>
      <c r="AH17" s="140">
        <v>0.885</v>
      </c>
      <c r="AI17" s="140">
        <v>0.895</v>
      </c>
      <c r="AJ17" s="140">
        <v>0.855</v>
      </c>
      <c r="AK17" s="140">
        <v>0.895</v>
      </c>
      <c r="AL17" s="140">
        <v>0.895</v>
      </c>
      <c r="AM17" s="140">
        <v>0.865</v>
      </c>
      <c r="AO17" s="174" t="s">
        <v>228</v>
      </c>
      <c r="AP17" s="174" t="s">
        <v>286</v>
      </c>
      <c r="AQ17" s="174" t="s">
        <v>289</v>
      </c>
      <c r="AR17" s="174">
        <v>2854</v>
      </c>
      <c r="AT17" s="139">
        <v>3</v>
      </c>
      <c r="AU17" s="140" t="str">
        <f t="shared" si="6"/>
        <v>Select PY</v>
      </c>
      <c r="AV17" s="140" t="str">
        <f t="shared" si="7"/>
        <v>Select PY</v>
      </c>
      <c r="AW17" s="140" t="str">
        <f t="shared" si="8"/>
        <v>Select PY</v>
      </c>
      <c r="AX17" s="140" t="str">
        <f t="shared" si="9"/>
        <v>Select PY</v>
      </c>
      <c r="AY17" s="140" t="str">
        <f t="shared" si="10"/>
        <v>Select PY</v>
      </c>
      <c r="AZ17" s="140" t="str">
        <f t="shared" si="11"/>
        <v>Select PY</v>
      </c>
    </row>
    <row r="18" spans="1:52" ht="15.75" customHeight="1">
      <c r="A18" s="86">
        <v>4</v>
      </c>
      <c r="B18" s="38"/>
      <c r="C18" s="39"/>
      <c r="D18" s="48"/>
      <c r="E18" s="47"/>
      <c r="F18" s="50"/>
      <c r="G18" s="124">
        <f t="shared" si="12"/>
      </c>
      <c r="H18" s="41"/>
      <c r="I18" s="40"/>
      <c r="J18" s="40"/>
      <c r="K18" s="42"/>
      <c r="L18" s="40"/>
      <c r="M18" s="123">
        <f t="shared" si="1"/>
      </c>
      <c r="N18" s="97">
        <f t="shared" si="2"/>
      </c>
      <c r="O18" s="141">
        <f t="shared" si="3"/>
      </c>
      <c r="P18" s="98">
        <f t="shared" si="13"/>
      </c>
      <c r="Q18" s="114">
        <f t="shared" si="14"/>
      </c>
      <c r="R18" s="118">
        <f t="shared" si="4"/>
      </c>
      <c r="S18" s="119">
        <f t="shared" si="5"/>
      </c>
      <c r="W18" s="132" t="s">
        <v>63</v>
      </c>
      <c r="X18" s="20"/>
      <c r="Y18" s="136">
        <v>5</v>
      </c>
      <c r="Z18" s="137">
        <v>0.875</v>
      </c>
      <c r="AA18" s="137">
        <v>0.875</v>
      </c>
      <c r="AB18" s="137">
        <v>0.855</v>
      </c>
      <c r="AC18" s="137">
        <v>0.875</v>
      </c>
      <c r="AD18" s="137">
        <v>0.875</v>
      </c>
      <c r="AE18" s="137">
        <v>0.875</v>
      </c>
      <c r="AG18" s="139">
        <v>5</v>
      </c>
      <c r="AH18" s="140">
        <v>0.895</v>
      </c>
      <c r="AI18" s="140">
        <v>0.895</v>
      </c>
      <c r="AJ18" s="140">
        <v>0.865</v>
      </c>
      <c r="AK18" s="140">
        <v>0.895</v>
      </c>
      <c r="AL18" s="140">
        <v>0.895</v>
      </c>
      <c r="AM18" s="140">
        <v>0.885</v>
      </c>
      <c r="AO18" s="174" t="s">
        <v>228</v>
      </c>
      <c r="AP18" s="174" t="s">
        <v>407</v>
      </c>
      <c r="AQ18" s="174" t="s">
        <v>409</v>
      </c>
      <c r="AR18" s="174">
        <v>1445</v>
      </c>
      <c r="AT18" s="139">
        <v>5</v>
      </c>
      <c r="AU18" s="140" t="str">
        <f t="shared" si="6"/>
        <v>Select PY</v>
      </c>
      <c r="AV18" s="140" t="str">
        <f t="shared" si="7"/>
        <v>Select PY</v>
      </c>
      <c r="AW18" s="140" t="str">
        <f t="shared" si="8"/>
        <v>Select PY</v>
      </c>
      <c r="AX18" s="140" t="str">
        <f t="shared" si="9"/>
        <v>Select PY</v>
      </c>
      <c r="AY18" s="140" t="str">
        <f t="shared" si="10"/>
        <v>Select PY</v>
      </c>
      <c r="AZ18" s="140" t="str">
        <f t="shared" si="11"/>
        <v>Select PY</v>
      </c>
    </row>
    <row r="19" spans="1:52" ht="15.75" customHeight="1">
      <c r="A19" s="86">
        <v>5</v>
      </c>
      <c r="B19" s="38"/>
      <c r="C19" s="39"/>
      <c r="D19" s="48"/>
      <c r="E19" s="47"/>
      <c r="F19" s="50"/>
      <c r="G19" s="124">
        <f t="shared" si="12"/>
      </c>
      <c r="H19" s="41"/>
      <c r="I19" s="40"/>
      <c r="J19" s="40"/>
      <c r="K19" s="42"/>
      <c r="L19" s="40"/>
      <c r="M19" s="123">
        <f t="shared" si="1"/>
      </c>
      <c r="N19" s="97">
        <f t="shared" si="2"/>
      </c>
      <c r="O19" s="141">
        <f t="shared" si="3"/>
      </c>
      <c r="P19" s="98">
        <f t="shared" si="13"/>
      </c>
      <c r="Q19" s="114">
        <f t="shared" si="14"/>
      </c>
      <c r="R19" s="118">
        <f t="shared" si="4"/>
      </c>
      <c r="S19" s="119">
        <f t="shared" si="5"/>
      </c>
      <c r="W19" s="134" t="s">
        <v>58</v>
      </c>
      <c r="X19" s="20"/>
      <c r="Y19" s="136">
        <v>7.5</v>
      </c>
      <c r="Z19" s="137">
        <v>0.885</v>
      </c>
      <c r="AA19" s="137">
        <v>0.885</v>
      </c>
      <c r="AB19" s="137">
        <v>0.875</v>
      </c>
      <c r="AC19" s="137">
        <v>0.895</v>
      </c>
      <c r="AD19" s="137">
        <v>0.895</v>
      </c>
      <c r="AE19" s="137">
        <v>0.885</v>
      </c>
      <c r="AG19" s="139">
        <v>7.5</v>
      </c>
      <c r="AH19" s="140">
        <v>0.902</v>
      </c>
      <c r="AI19" s="140">
        <v>0.91</v>
      </c>
      <c r="AJ19" s="140">
        <v>0.885</v>
      </c>
      <c r="AK19" s="140">
        <v>0.91</v>
      </c>
      <c r="AL19" s="140">
        <v>0.917</v>
      </c>
      <c r="AM19" s="140">
        <v>0.895</v>
      </c>
      <c r="AO19" s="174" t="s">
        <v>228</v>
      </c>
      <c r="AP19" s="174" t="s">
        <v>33</v>
      </c>
      <c r="AQ19" s="174" t="s">
        <v>290</v>
      </c>
      <c r="AR19" s="174">
        <v>6000</v>
      </c>
      <c r="AT19" s="139">
        <v>7.5</v>
      </c>
      <c r="AU19" s="140" t="str">
        <f t="shared" si="6"/>
        <v>Select PY</v>
      </c>
      <c r="AV19" s="140" t="str">
        <f t="shared" si="7"/>
        <v>Select PY</v>
      </c>
      <c r="AW19" s="140" t="str">
        <f t="shared" si="8"/>
        <v>Select PY</v>
      </c>
      <c r="AX19" s="140" t="str">
        <f t="shared" si="9"/>
        <v>Select PY</v>
      </c>
      <c r="AY19" s="140" t="str">
        <f t="shared" si="10"/>
        <v>Select PY</v>
      </c>
      <c r="AZ19" s="140" t="str">
        <f t="shared" si="11"/>
        <v>Select PY</v>
      </c>
    </row>
    <row r="20" spans="1:52" ht="15.75" customHeight="1">
      <c r="A20" s="86">
        <v>6</v>
      </c>
      <c r="B20" s="38"/>
      <c r="C20" s="39"/>
      <c r="D20" s="48"/>
      <c r="E20" s="47"/>
      <c r="F20" s="50"/>
      <c r="G20" s="124">
        <f t="shared" si="12"/>
      </c>
      <c r="H20" s="41"/>
      <c r="I20" s="40"/>
      <c r="J20" s="40"/>
      <c r="K20" s="42"/>
      <c r="L20" s="40"/>
      <c r="M20" s="123">
        <f t="shared" si="1"/>
      </c>
      <c r="N20" s="97">
        <f t="shared" si="2"/>
      </c>
      <c r="O20" s="141">
        <f t="shared" si="3"/>
      </c>
      <c r="P20" s="98">
        <f t="shared" si="13"/>
      </c>
      <c r="Q20" s="114">
        <f t="shared" si="14"/>
      </c>
      <c r="R20" s="118">
        <f t="shared" si="4"/>
      </c>
      <c r="S20" s="119">
        <f t="shared" si="5"/>
      </c>
      <c r="W20" s="134" t="s">
        <v>59</v>
      </c>
      <c r="X20" s="20"/>
      <c r="Y20" s="136">
        <v>10</v>
      </c>
      <c r="Z20" s="137">
        <v>0.902</v>
      </c>
      <c r="AA20" s="137">
        <v>0.895</v>
      </c>
      <c r="AB20" s="137">
        <v>0.885</v>
      </c>
      <c r="AC20" s="137">
        <v>0.895</v>
      </c>
      <c r="AD20" s="137">
        <v>0.895</v>
      </c>
      <c r="AE20" s="137">
        <v>0.895</v>
      </c>
      <c r="AG20" s="139">
        <v>10</v>
      </c>
      <c r="AH20" s="140">
        <v>0.917</v>
      </c>
      <c r="AI20" s="140">
        <v>0.917</v>
      </c>
      <c r="AJ20" s="140">
        <v>0.895</v>
      </c>
      <c r="AK20" s="140">
        <v>0.91</v>
      </c>
      <c r="AL20" s="140">
        <v>0.917</v>
      </c>
      <c r="AM20" s="140">
        <v>0.902</v>
      </c>
      <c r="AO20" s="174" t="s">
        <v>229</v>
      </c>
      <c r="AP20" s="174" t="s">
        <v>286</v>
      </c>
      <c r="AQ20" s="174" t="s">
        <v>291</v>
      </c>
      <c r="AR20" s="174">
        <v>3748</v>
      </c>
      <c r="AT20" s="139">
        <v>10</v>
      </c>
      <c r="AU20" s="140" t="str">
        <f t="shared" si="6"/>
        <v>Select PY</v>
      </c>
      <c r="AV20" s="140" t="str">
        <f t="shared" si="7"/>
        <v>Select PY</v>
      </c>
      <c r="AW20" s="140" t="str">
        <f t="shared" si="8"/>
        <v>Select PY</v>
      </c>
      <c r="AX20" s="140" t="str">
        <f t="shared" si="9"/>
        <v>Select PY</v>
      </c>
      <c r="AY20" s="140" t="str">
        <f t="shared" si="10"/>
        <v>Select PY</v>
      </c>
      <c r="AZ20" s="140" t="str">
        <f t="shared" si="11"/>
        <v>Select PY</v>
      </c>
    </row>
    <row r="21" spans="1:52" ht="15.75" customHeight="1">
      <c r="A21" s="86">
        <v>7</v>
      </c>
      <c r="B21" s="38"/>
      <c r="C21" s="39"/>
      <c r="D21" s="48"/>
      <c r="E21" s="47"/>
      <c r="F21" s="50"/>
      <c r="G21" s="124">
        <f t="shared" si="12"/>
      </c>
      <c r="H21" s="41"/>
      <c r="I21" s="40"/>
      <c r="J21" s="40"/>
      <c r="K21" s="42"/>
      <c r="L21" s="40"/>
      <c r="M21" s="123">
        <f t="shared" si="1"/>
      </c>
      <c r="N21" s="97">
        <f t="shared" si="2"/>
      </c>
      <c r="O21" s="141">
        <f t="shared" si="3"/>
      </c>
      <c r="P21" s="98">
        <f t="shared" si="13"/>
      </c>
      <c r="Q21" s="114">
        <f t="shared" si="14"/>
      </c>
      <c r="R21" s="118">
        <f t="shared" si="4"/>
      </c>
      <c r="S21" s="119">
        <f t="shared" si="5"/>
      </c>
      <c r="W21" s="134" t="s">
        <v>61</v>
      </c>
      <c r="X21" s="20"/>
      <c r="Y21" s="136">
        <v>15</v>
      </c>
      <c r="Z21" s="137">
        <v>0.902</v>
      </c>
      <c r="AA21" s="137">
        <v>0.91</v>
      </c>
      <c r="AB21" s="137">
        <v>0.895</v>
      </c>
      <c r="AC21" s="137">
        <v>0.902</v>
      </c>
      <c r="AD21" s="137">
        <v>0.91</v>
      </c>
      <c r="AE21" s="137">
        <v>0.902</v>
      </c>
      <c r="AG21" s="139">
        <v>15</v>
      </c>
      <c r="AH21" s="140">
        <v>0.917</v>
      </c>
      <c r="AI21" s="140">
        <v>0.93</v>
      </c>
      <c r="AJ21" s="140">
        <v>0.902</v>
      </c>
      <c r="AK21" s="140">
        <v>0.917</v>
      </c>
      <c r="AL21" s="140">
        <v>0.924</v>
      </c>
      <c r="AM21" s="140">
        <v>0.91</v>
      </c>
      <c r="AO21" s="174" t="s">
        <v>229</v>
      </c>
      <c r="AP21" s="174" t="s">
        <v>407</v>
      </c>
      <c r="AQ21" s="174" t="s">
        <v>410</v>
      </c>
      <c r="AR21" s="174">
        <v>1767</v>
      </c>
      <c r="AT21" s="139">
        <v>15</v>
      </c>
      <c r="AU21" s="140" t="str">
        <f t="shared" si="6"/>
        <v>Select PY</v>
      </c>
      <c r="AV21" s="140" t="str">
        <f t="shared" si="7"/>
        <v>Select PY</v>
      </c>
      <c r="AW21" s="140" t="str">
        <f t="shared" si="8"/>
        <v>Select PY</v>
      </c>
      <c r="AX21" s="140" t="str">
        <f t="shared" si="9"/>
        <v>Select PY</v>
      </c>
      <c r="AY21" s="140" t="str">
        <f t="shared" si="10"/>
        <v>Select PY</v>
      </c>
      <c r="AZ21" s="140" t="str">
        <f t="shared" si="11"/>
        <v>Select PY</v>
      </c>
    </row>
    <row r="22" spans="1:52" ht="15.75" customHeight="1">
      <c r="A22" s="86">
        <v>8</v>
      </c>
      <c r="B22" s="38"/>
      <c r="C22" s="39"/>
      <c r="D22" s="48"/>
      <c r="E22" s="47"/>
      <c r="F22" s="50"/>
      <c r="G22" s="124">
        <f t="shared" si="12"/>
      </c>
      <c r="H22" s="41"/>
      <c r="I22" s="40"/>
      <c r="J22" s="40"/>
      <c r="K22" s="42"/>
      <c r="L22" s="40"/>
      <c r="M22" s="123">
        <f t="shared" si="1"/>
      </c>
      <c r="N22" s="97">
        <f t="shared" si="2"/>
      </c>
      <c r="O22" s="141">
        <f t="shared" si="3"/>
      </c>
      <c r="P22" s="98">
        <f t="shared" si="13"/>
      </c>
      <c r="Q22" s="114">
        <f t="shared" si="14"/>
      </c>
      <c r="R22" s="118">
        <f t="shared" si="4"/>
      </c>
      <c r="S22" s="119">
        <f t="shared" si="5"/>
      </c>
      <c r="W22" s="134" t="s">
        <v>62</v>
      </c>
      <c r="X22" s="20"/>
      <c r="Y22" s="136">
        <v>20</v>
      </c>
      <c r="Z22" s="137">
        <v>0.91</v>
      </c>
      <c r="AA22" s="137">
        <v>0.91</v>
      </c>
      <c r="AB22" s="137">
        <v>0.902</v>
      </c>
      <c r="AC22" s="137">
        <v>0.902</v>
      </c>
      <c r="AD22" s="137">
        <v>0.91</v>
      </c>
      <c r="AE22" s="137">
        <v>0.902</v>
      </c>
      <c r="AG22" s="139">
        <v>20</v>
      </c>
      <c r="AH22" s="140">
        <v>0.924</v>
      </c>
      <c r="AI22" s="140">
        <v>0.93</v>
      </c>
      <c r="AJ22" s="140">
        <v>0.91</v>
      </c>
      <c r="AK22" s="140">
        <v>0.917</v>
      </c>
      <c r="AL22" s="140">
        <v>0.93</v>
      </c>
      <c r="AM22" s="140">
        <v>0.91</v>
      </c>
      <c r="AO22" s="174" t="s">
        <v>229</v>
      </c>
      <c r="AP22" s="174" t="s">
        <v>33</v>
      </c>
      <c r="AQ22" s="174" t="s">
        <v>292</v>
      </c>
      <c r="AR22" s="174">
        <v>6000</v>
      </c>
      <c r="AT22" s="139">
        <v>20</v>
      </c>
      <c r="AU22" s="140" t="str">
        <f t="shared" si="6"/>
        <v>Select PY</v>
      </c>
      <c r="AV22" s="140" t="str">
        <f t="shared" si="7"/>
        <v>Select PY</v>
      </c>
      <c r="AW22" s="140" t="str">
        <f t="shared" si="8"/>
        <v>Select PY</v>
      </c>
      <c r="AX22" s="140" t="str">
        <f t="shared" si="9"/>
        <v>Select PY</v>
      </c>
      <c r="AY22" s="140" t="str">
        <f t="shared" si="10"/>
        <v>Select PY</v>
      </c>
      <c r="AZ22" s="140" t="str">
        <f t="shared" si="11"/>
        <v>Select PY</v>
      </c>
    </row>
    <row r="23" spans="1:52" ht="15.75" customHeight="1">
      <c r="A23" s="86">
        <v>9</v>
      </c>
      <c r="B23" s="38"/>
      <c r="C23" s="39"/>
      <c r="D23" s="48"/>
      <c r="E23" s="47"/>
      <c r="F23" s="50"/>
      <c r="G23" s="124">
        <f t="shared" si="12"/>
      </c>
      <c r="H23" s="41"/>
      <c r="I23" s="40"/>
      <c r="J23" s="40"/>
      <c r="K23" s="42"/>
      <c r="L23" s="40"/>
      <c r="M23" s="123">
        <f t="shared" si="1"/>
      </c>
      <c r="N23" s="97">
        <f t="shared" si="2"/>
      </c>
      <c r="O23" s="141">
        <f t="shared" si="3"/>
      </c>
      <c r="P23" s="98">
        <f t="shared" si="13"/>
      </c>
      <c r="Q23" s="114">
        <f t="shared" si="14"/>
      </c>
      <c r="R23" s="118">
        <f t="shared" si="4"/>
      </c>
      <c r="S23" s="119">
        <f t="shared" si="5"/>
      </c>
      <c r="W23" s="134" t="s">
        <v>192</v>
      </c>
      <c r="X23" s="20"/>
      <c r="Y23" s="136">
        <v>25</v>
      </c>
      <c r="Z23" s="137">
        <v>0.917</v>
      </c>
      <c r="AA23" s="137">
        <v>0.917</v>
      </c>
      <c r="AB23" s="137">
        <v>0.91</v>
      </c>
      <c r="AC23" s="137">
        <v>0.917</v>
      </c>
      <c r="AD23" s="137">
        <v>0.924</v>
      </c>
      <c r="AE23" s="137">
        <v>0.91</v>
      </c>
      <c r="AG23" s="139">
        <v>25</v>
      </c>
      <c r="AH23" s="140">
        <v>0.93</v>
      </c>
      <c r="AI23" s="140">
        <v>0.936</v>
      </c>
      <c r="AJ23" s="140">
        <v>0.917</v>
      </c>
      <c r="AK23" s="140">
        <v>0.93</v>
      </c>
      <c r="AL23" s="140">
        <v>0.936</v>
      </c>
      <c r="AM23" s="140">
        <v>0.917</v>
      </c>
      <c r="AO23" s="174" t="s">
        <v>230</v>
      </c>
      <c r="AP23" s="174" t="s">
        <v>286</v>
      </c>
      <c r="AQ23" s="174" t="s">
        <v>293</v>
      </c>
      <c r="AR23" s="174">
        <v>1955</v>
      </c>
      <c r="AT23" s="139">
        <v>25</v>
      </c>
      <c r="AU23" s="140" t="str">
        <f t="shared" si="6"/>
        <v>Select PY</v>
      </c>
      <c r="AV23" s="140" t="str">
        <f t="shared" si="7"/>
        <v>Select PY</v>
      </c>
      <c r="AW23" s="140" t="str">
        <f t="shared" si="8"/>
        <v>Select PY</v>
      </c>
      <c r="AX23" s="140" t="str">
        <f t="shared" si="9"/>
        <v>Select PY</v>
      </c>
      <c r="AY23" s="140" t="str">
        <f t="shared" si="10"/>
        <v>Select PY</v>
      </c>
      <c r="AZ23" s="140" t="str">
        <f t="shared" si="11"/>
        <v>Select PY</v>
      </c>
    </row>
    <row r="24" spans="1:52" ht="15.75" customHeight="1" thickBot="1">
      <c r="A24" s="143">
        <v>10</v>
      </c>
      <c r="B24" s="144"/>
      <c r="C24" s="39"/>
      <c r="D24" s="145"/>
      <c r="E24" s="47"/>
      <c r="F24" s="147"/>
      <c r="G24" s="124">
        <f t="shared" si="12"/>
      </c>
      <c r="H24" s="148"/>
      <c r="I24" s="149"/>
      <c r="J24" s="149"/>
      <c r="K24" s="150"/>
      <c r="L24" s="149"/>
      <c r="M24" s="123">
        <f t="shared" si="1"/>
      </c>
      <c r="N24" s="97">
        <f t="shared" si="2"/>
      </c>
      <c r="O24" s="141">
        <f t="shared" si="3"/>
      </c>
      <c r="P24" s="98">
        <f t="shared" si="13"/>
      </c>
      <c r="Q24" s="114">
        <f t="shared" si="14"/>
      </c>
      <c r="R24" s="118">
        <f t="shared" si="4"/>
      </c>
      <c r="S24" s="120">
        <f t="shared" si="5"/>
      </c>
      <c r="W24" s="134" t="s">
        <v>60</v>
      </c>
      <c r="X24" s="20"/>
      <c r="Y24" s="136">
        <v>30</v>
      </c>
      <c r="Z24" s="137">
        <v>0.924</v>
      </c>
      <c r="AA24" s="137">
        <v>0.924</v>
      </c>
      <c r="AB24" s="137">
        <v>0.91</v>
      </c>
      <c r="AC24" s="137">
        <v>0.917</v>
      </c>
      <c r="AD24" s="137">
        <v>0.924</v>
      </c>
      <c r="AE24" s="137">
        <v>0.91</v>
      </c>
      <c r="AG24" s="139">
        <v>30</v>
      </c>
      <c r="AH24" s="140">
        <v>0.936</v>
      </c>
      <c r="AI24" s="140">
        <v>0.941</v>
      </c>
      <c r="AJ24" s="140">
        <v>0.917</v>
      </c>
      <c r="AK24" s="140">
        <v>0.93</v>
      </c>
      <c r="AL24" s="140">
        <v>0.936</v>
      </c>
      <c r="AM24" s="140">
        <v>0.917</v>
      </c>
      <c r="AO24" s="174" t="s">
        <v>230</v>
      </c>
      <c r="AP24" s="174" t="s">
        <v>407</v>
      </c>
      <c r="AQ24" s="174" t="s">
        <v>411</v>
      </c>
      <c r="AR24" s="174">
        <v>1121</v>
      </c>
      <c r="AT24" s="139">
        <v>30</v>
      </c>
      <c r="AU24" s="140" t="str">
        <f t="shared" si="6"/>
        <v>Select PY</v>
      </c>
      <c r="AV24" s="140" t="str">
        <f t="shared" si="7"/>
        <v>Select PY</v>
      </c>
      <c r="AW24" s="140" t="str">
        <f t="shared" si="8"/>
        <v>Select PY</v>
      </c>
      <c r="AX24" s="140" t="str">
        <f t="shared" si="9"/>
        <v>Select PY</v>
      </c>
      <c r="AY24" s="140" t="str">
        <f t="shared" si="10"/>
        <v>Select PY</v>
      </c>
      <c r="AZ24" s="140" t="str">
        <f t="shared" si="11"/>
        <v>Select PY</v>
      </c>
    </row>
    <row r="25" spans="1:52" ht="18.75" customHeight="1" thickBot="1">
      <c r="A25" s="152"/>
      <c r="B25" s="153"/>
      <c r="C25" s="153"/>
      <c r="D25" s="154"/>
      <c r="E25" s="155"/>
      <c r="F25" s="155"/>
      <c r="G25" s="155"/>
      <c r="H25" s="155"/>
      <c r="I25" s="155"/>
      <c r="J25" s="155"/>
      <c r="K25" s="155"/>
      <c r="L25" s="155"/>
      <c r="M25" s="155"/>
      <c r="N25" s="155"/>
      <c r="O25" s="155"/>
      <c r="P25" s="155"/>
      <c r="Q25" s="156"/>
      <c r="R25" s="121">
        <f>SUM(R15:R24)</f>
        <v>0</v>
      </c>
      <c r="S25" s="122">
        <f>SUM(S15:S24)</f>
        <v>0</v>
      </c>
      <c r="W25" s="134" t="s">
        <v>26</v>
      </c>
      <c r="X25" s="20"/>
      <c r="Y25" s="136">
        <v>40</v>
      </c>
      <c r="Z25" s="137">
        <v>0.93</v>
      </c>
      <c r="AA25" s="137">
        <v>0.93</v>
      </c>
      <c r="AB25" s="137">
        <v>0.917</v>
      </c>
      <c r="AC25" s="137">
        <v>0.93</v>
      </c>
      <c r="AD25" s="137">
        <v>0.93</v>
      </c>
      <c r="AE25" s="137">
        <v>0.917</v>
      </c>
      <c r="AG25" s="139">
        <v>40</v>
      </c>
      <c r="AH25" s="140">
        <v>0.941</v>
      </c>
      <c r="AI25" s="140">
        <v>0.941</v>
      </c>
      <c r="AJ25" s="140">
        <v>0.924</v>
      </c>
      <c r="AK25" s="140">
        <v>0.941</v>
      </c>
      <c r="AL25" s="140">
        <v>0.941</v>
      </c>
      <c r="AM25" s="140">
        <v>0.924</v>
      </c>
      <c r="AO25" s="174" t="s">
        <v>230</v>
      </c>
      <c r="AP25" s="174" t="s">
        <v>33</v>
      </c>
      <c r="AQ25" s="174" t="s">
        <v>294</v>
      </c>
      <c r="AR25" s="174">
        <v>6000</v>
      </c>
      <c r="AT25" s="139">
        <v>40</v>
      </c>
      <c r="AU25" s="140" t="str">
        <f t="shared" si="6"/>
        <v>Select PY</v>
      </c>
      <c r="AV25" s="140" t="str">
        <f t="shared" si="7"/>
        <v>Select PY</v>
      </c>
      <c r="AW25" s="140" t="str">
        <f t="shared" si="8"/>
        <v>Select PY</v>
      </c>
      <c r="AX25" s="140" t="str">
        <f t="shared" si="9"/>
        <v>Select PY</v>
      </c>
      <c r="AY25" s="140" t="str">
        <f t="shared" si="10"/>
        <v>Select PY</v>
      </c>
      <c r="AZ25" s="140" t="str">
        <f t="shared" si="11"/>
        <v>Select PY</v>
      </c>
    </row>
    <row r="26" spans="1:52" ht="21.75" customHeight="1" thickBot="1">
      <c r="A26" s="29" t="s">
        <v>42</v>
      </c>
      <c r="D26" s="10"/>
      <c r="E26" s="10"/>
      <c r="F26" s="10"/>
      <c r="G26" s="10"/>
      <c r="H26" s="10"/>
      <c r="I26" s="10"/>
      <c r="J26" s="11"/>
      <c r="K26" s="12"/>
      <c r="L26" s="12"/>
      <c r="M26" s="46"/>
      <c r="N26" s="12"/>
      <c r="O26" s="12"/>
      <c r="P26" s="12"/>
      <c r="Q26" s="12"/>
      <c r="R26" s="12"/>
      <c r="S26" s="12"/>
      <c r="T26" s="12"/>
      <c r="X26" s="20"/>
      <c r="Y26" s="136">
        <v>50</v>
      </c>
      <c r="Z26" s="137">
        <v>0.93</v>
      </c>
      <c r="AA26" s="137">
        <v>0.93</v>
      </c>
      <c r="AB26" s="137">
        <v>0.924</v>
      </c>
      <c r="AC26" s="137">
        <v>0.93</v>
      </c>
      <c r="AD26" s="137">
        <v>0.93</v>
      </c>
      <c r="AE26" s="137">
        <v>0.924</v>
      </c>
      <c r="AG26" s="139">
        <v>50</v>
      </c>
      <c r="AH26" s="140">
        <v>0.941</v>
      </c>
      <c r="AI26" s="140">
        <v>0.945</v>
      </c>
      <c r="AJ26" s="140">
        <v>0.93</v>
      </c>
      <c r="AK26" s="140">
        <v>0.941</v>
      </c>
      <c r="AL26" s="140">
        <v>0.945</v>
      </c>
      <c r="AM26" s="140">
        <v>0.93</v>
      </c>
      <c r="AO26" s="174" t="s">
        <v>231</v>
      </c>
      <c r="AP26" s="174" t="s">
        <v>286</v>
      </c>
      <c r="AQ26" s="174" t="s">
        <v>295</v>
      </c>
      <c r="AR26" s="174">
        <v>6376</v>
      </c>
      <c r="AT26" s="139">
        <v>50</v>
      </c>
      <c r="AU26" s="140" t="str">
        <f t="shared" si="6"/>
        <v>Select PY</v>
      </c>
      <c r="AV26" s="140" t="str">
        <f t="shared" si="7"/>
        <v>Select PY</v>
      </c>
      <c r="AW26" s="140" t="str">
        <f t="shared" si="8"/>
        <v>Select PY</v>
      </c>
      <c r="AX26" s="140" t="str">
        <f t="shared" si="9"/>
        <v>Select PY</v>
      </c>
      <c r="AY26" s="140" t="str">
        <f t="shared" si="10"/>
        <v>Select PY</v>
      </c>
      <c r="AZ26" s="140" t="str">
        <f t="shared" si="11"/>
        <v>Select PY</v>
      </c>
    </row>
    <row r="27" spans="2:52" ht="18.75" customHeight="1" thickBot="1">
      <c r="B27" s="13"/>
      <c r="C27" s="13"/>
      <c r="D27" s="13"/>
      <c r="E27" s="13"/>
      <c r="F27" s="13"/>
      <c r="G27" s="13"/>
      <c r="H27" s="203" t="s">
        <v>5</v>
      </c>
      <c r="I27" s="204"/>
      <c r="J27" s="204"/>
      <c r="K27" s="204"/>
      <c r="L27" s="204"/>
      <c r="M27" s="205"/>
      <c r="N27" s="203" t="s">
        <v>21</v>
      </c>
      <c r="O27" s="204"/>
      <c r="P27" s="204"/>
      <c r="Q27" s="204"/>
      <c r="R27" s="204"/>
      <c r="S27" s="205"/>
      <c r="W27" s="132" t="s">
        <v>64</v>
      </c>
      <c r="X27" s="20"/>
      <c r="Y27" s="136">
        <v>60</v>
      </c>
      <c r="Z27" s="137">
        <v>0.936</v>
      </c>
      <c r="AA27" s="137">
        <v>0.936</v>
      </c>
      <c r="AB27" s="137">
        <v>0.93</v>
      </c>
      <c r="AC27" s="137">
        <v>0.936</v>
      </c>
      <c r="AD27" s="137">
        <v>0.936</v>
      </c>
      <c r="AE27" s="137">
        <v>0.93</v>
      </c>
      <c r="AG27" s="139">
        <v>60</v>
      </c>
      <c r="AH27" s="140">
        <v>0.945</v>
      </c>
      <c r="AI27" s="140">
        <v>0.95</v>
      </c>
      <c r="AJ27" s="140">
        <v>0.936</v>
      </c>
      <c r="AK27" s="140">
        <v>0.945</v>
      </c>
      <c r="AL27" s="140">
        <v>0.95</v>
      </c>
      <c r="AM27" s="140">
        <v>0.936</v>
      </c>
      <c r="AO27" s="174" t="s">
        <v>231</v>
      </c>
      <c r="AP27" s="174" t="s">
        <v>407</v>
      </c>
      <c r="AQ27" s="174" t="s">
        <v>412</v>
      </c>
      <c r="AR27" s="174">
        <v>2713</v>
      </c>
      <c r="AT27" s="139">
        <v>60</v>
      </c>
      <c r="AU27" s="140" t="str">
        <f t="shared" si="6"/>
        <v>Select PY</v>
      </c>
      <c r="AV27" s="140" t="str">
        <f t="shared" si="7"/>
        <v>Select PY</v>
      </c>
      <c r="AW27" s="140" t="str">
        <f t="shared" si="8"/>
        <v>Select PY</v>
      </c>
      <c r="AX27" s="140" t="str">
        <f t="shared" si="9"/>
        <v>Select PY</v>
      </c>
      <c r="AY27" s="140" t="str">
        <f t="shared" si="10"/>
        <v>Select PY</v>
      </c>
      <c r="AZ27" s="140" t="str">
        <f t="shared" si="11"/>
        <v>Select PY</v>
      </c>
    </row>
    <row r="28" spans="1:52" ht="19.5" customHeight="1" thickBot="1">
      <c r="A28" s="227" t="s">
        <v>28</v>
      </c>
      <c r="B28" s="209" t="s">
        <v>7</v>
      </c>
      <c r="C28" s="213" t="s">
        <v>23</v>
      </c>
      <c r="D28" s="213" t="s">
        <v>8</v>
      </c>
      <c r="E28" s="213" t="s">
        <v>9</v>
      </c>
      <c r="F28" s="230" t="s">
        <v>66</v>
      </c>
      <c r="G28" s="200" t="s">
        <v>52</v>
      </c>
      <c r="H28" s="206" t="s">
        <v>10</v>
      </c>
      <c r="I28" s="213" t="s">
        <v>11</v>
      </c>
      <c r="J28" s="213" t="s">
        <v>12</v>
      </c>
      <c r="K28" s="213" t="s">
        <v>14</v>
      </c>
      <c r="L28" s="213" t="s">
        <v>80</v>
      </c>
      <c r="M28" s="200" t="s">
        <v>13</v>
      </c>
      <c r="N28" s="17" t="s">
        <v>15</v>
      </c>
      <c r="O28" s="18"/>
      <c r="P28" s="18"/>
      <c r="Q28" s="18"/>
      <c r="R28" s="17" t="s">
        <v>16</v>
      </c>
      <c r="S28" s="19"/>
      <c r="W28" s="133" t="s">
        <v>227</v>
      </c>
      <c r="X28" s="20"/>
      <c r="Y28" s="136">
        <v>75</v>
      </c>
      <c r="Z28" s="137">
        <v>0.936</v>
      </c>
      <c r="AA28" s="137">
        <v>0.941</v>
      </c>
      <c r="AB28" s="137">
        <v>0.93</v>
      </c>
      <c r="AC28" s="137">
        <v>0.936</v>
      </c>
      <c r="AD28" s="137">
        <v>0.941</v>
      </c>
      <c r="AE28" s="137">
        <v>0.93</v>
      </c>
      <c r="AG28" s="139">
        <v>75</v>
      </c>
      <c r="AH28" s="140">
        <v>0.945</v>
      </c>
      <c r="AI28" s="140">
        <v>0.95</v>
      </c>
      <c r="AJ28" s="140">
        <v>0.936</v>
      </c>
      <c r="AK28" s="140">
        <v>0.945</v>
      </c>
      <c r="AL28" s="140">
        <v>0.954</v>
      </c>
      <c r="AM28" s="140">
        <v>0.936</v>
      </c>
      <c r="AO28" s="174" t="s">
        <v>231</v>
      </c>
      <c r="AP28" s="174" t="s">
        <v>33</v>
      </c>
      <c r="AQ28" s="174" t="s">
        <v>296</v>
      </c>
      <c r="AR28" s="174">
        <v>6000</v>
      </c>
      <c r="AT28" s="139">
        <v>75</v>
      </c>
      <c r="AU28" s="140" t="str">
        <f t="shared" si="6"/>
        <v>Select PY</v>
      </c>
      <c r="AV28" s="140" t="str">
        <f t="shared" si="7"/>
        <v>Select PY</v>
      </c>
      <c r="AW28" s="140" t="str">
        <f t="shared" si="8"/>
        <v>Select PY</v>
      </c>
      <c r="AX28" s="140" t="str">
        <f t="shared" si="9"/>
        <v>Select PY</v>
      </c>
      <c r="AY28" s="140" t="str">
        <f t="shared" si="10"/>
        <v>Select PY</v>
      </c>
      <c r="AZ28" s="140" t="str">
        <f t="shared" si="11"/>
        <v>Select PY</v>
      </c>
    </row>
    <row r="29" spans="1:52" ht="19.5" customHeight="1">
      <c r="A29" s="228"/>
      <c r="B29" s="210"/>
      <c r="C29" s="215"/>
      <c r="D29" s="217"/>
      <c r="E29" s="225"/>
      <c r="F29" s="215"/>
      <c r="G29" s="231"/>
      <c r="H29" s="207"/>
      <c r="I29" s="217"/>
      <c r="J29" s="217"/>
      <c r="K29" s="215"/>
      <c r="L29" s="215"/>
      <c r="M29" s="202"/>
      <c r="N29" s="206" t="s">
        <v>133</v>
      </c>
      <c r="O29" s="213" t="s">
        <v>132</v>
      </c>
      <c r="P29" s="213" t="s">
        <v>17</v>
      </c>
      <c r="Q29" s="200" t="s">
        <v>18</v>
      </c>
      <c r="R29" s="206" t="s">
        <v>132</v>
      </c>
      <c r="S29" s="200" t="s">
        <v>18</v>
      </c>
      <c r="W29" s="133" t="s">
        <v>228</v>
      </c>
      <c r="X29" s="20"/>
      <c r="Y29" s="136">
        <v>100</v>
      </c>
      <c r="Z29" s="137">
        <v>0.941</v>
      </c>
      <c r="AA29" s="137">
        <v>0.941</v>
      </c>
      <c r="AB29" s="137">
        <v>0.93</v>
      </c>
      <c r="AC29" s="137">
        <v>0.941</v>
      </c>
      <c r="AD29" s="137">
        <v>0.945</v>
      </c>
      <c r="AE29" s="137">
        <v>0.936</v>
      </c>
      <c r="AG29" s="139">
        <v>100</v>
      </c>
      <c r="AH29" s="140">
        <v>0.95</v>
      </c>
      <c r="AI29" s="140">
        <v>0.954</v>
      </c>
      <c r="AJ29" s="140">
        <v>0.936</v>
      </c>
      <c r="AK29" s="140">
        <v>0.95</v>
      </c>
      <c r="AL29" s="140">
        <v>0.954</v>
      </c>
      <c r="AM29" s="140">
        <v>0.941</v>
      </c>
      <c r="AO29" s="174" t="s">
        <v>232</v>
      </c>
      <c r="AP29" s="174" t="s">
        <v>286</v>
      </c>
      <c r="AQ29" s="174" t="s">
        <v>297</v>
      </c>
      <c r="AR29" s="174">
        <v>2586</v>
      </c>
      <c r="AT29" s="139">
        <v>100</v>
      </c>
      <c r="AU29" s="140" t="str">
        <f t="shared" si="6"/>
        <v>Select PY</v>
      </c>
      <c r="AV29" s="140" t="str">
        <f t="shared" si="7"/>
        <v>Select PY</v>
      </c>
      <c r="AW29" s="140" t="str">
        <f t="shared" si="8"/>
        <v>Select PY</v>
      </c>
      <c r="AX29" s="140" t="str">
        <f t="shared" si="9"/>
        <v>Select PY</v>
      </c>
      <c r="AY29" s="140" t="str">
        <f t="shared" si="10"/>
        <v>Select PY</v>
      </c>
      <c r="AZ29" s="140" t="str">
        <f t="shared" si="11"/>
        <v>Select PY</v>
      </c>
    </row>
    <row r="30" spans="1:52" ht="19.5" customHeight="1" thickBot="1">
      <c r="A30" s="229"/>
      <c r="B30" s="211"/>
      <c r="C30" s="214"/>
      <c r="D30" s="218"/>
      <c r="E30" s="226"/>
      <c r="F30" s="214"/>
      <c r="G30" s="232"/>
      <c r="H30" s="208"/>
      <c r="I30" s="218"/>
      <c r="J30" s="218"/>
      <c r="K30" s="214"/>
      <c r="L30" s="214"/>
      <c r="M30" s="201"/>
      <c r="N30" s="212"/>
      <c r="O30" s="214"/>
      <c r="P30" s="214"/>
      <c r="Q30" s="201"/>
      <c r="R30" s="212"/>
      <c r="S30" s="201"/>
      <c r="W30" s="133" t="s">
        <v>229</v>
      </c>
      <c r="X30" s="20"/>
      <c r="Y30" s="136">
        <v>125</v>
      </c>
      <c r="Z30" s="137">
        <v>0.941</v>
      </c>
      <c r="AA30" s="137">
        <v>0.945</v>
      </c>
      <c r="AB30" s="137">
        <v>0.936</v>
      </c>
      <c r="AC30" s="137">
        <v>0.941</v>
      </c>
      <c r="AD30" s="137">
        <v>0.945</v>
      </c>
      <c r="AE30" s="137">
        <v>0.945</v>
      </c>
      <c r="AG30" s="139">
        <v>125</v>
      </c>
      <c r="AH30" s="140">
        <v>0.95</v>
      </c>
      <c r="AI30" s="140">
        <v>0.954</v>
      </c>
      <c r="AJ30" s="140">
        <v>0.941</v>
      </c>
      <c r="AK30" s="140">
        <v>0.95</v>
      </c>
      <c r="AL30" s="140">
        <v>0.954</v>
      </c>
      <c r="AM30" s="140">
        <v>0.95</v>
      </c>
      <c r="AO30" s="174" t="s">
        <v>232</v>
      </c>
      <c r="AP30" s="174" t="s">
        <v>407</v>
      </c>
      <c r="AQ30" s="174" t="s">
        <v>413</v>
      </c>
      <c r="AR30" s="174">
        <v>1348</v>
      </c>
      <c r="AT30" s="139">
        <v>125</v>
      </c>
      <c r="AU30" s="140" t="str">
        <f t="shared" si="6"/>
        <v>Select PY</v>
      </c>
      <c r="AV30" s="140" t="str">
        <f t="shared" si="7"/>
        <v>Select PY</v>
      </c>
      <c r="AW30" s="140" t="str">
        <f t="shared" si="8"/>
        <v>Select PY</v>
      </c>
      <c r="AX30" s="140" t="str">
        <f t="shared" si="9"/>
        <v>Select PY</v>
      </c>
      <c r="AY30" s="140" t="str">
        <f t="shared" si="10"/>
        <v>Select PY</v>
      </c>
      <c r="AZ30" s="140" t="str">
        <f t="shared" si="11"/>
        <v>Select PY</v>
      </c>
    </row>
    <row r="31" spans="1:52" ht="15.75" customHeight="1">
      <c r="A31" s="84" t="s">
        <v>29</v>
      </c>
      <c r="B31" s="87" t="s">
        <v>81</v>
      </c>
      <c r="C31" s="88" t="s">
        <v>31</v>
      </c>
      <c r="D31" s="89">
        <v>2</v>
      </c>
      <c r="E31" s="90">
        <v>0.75</v>
      </c>
      <c r="F31" s="91" t="s">
        <v>25</v>
      </c>
      <c r="G31" s="92">
        <v>0.74</v>
      </c>
      <c r="H31" s="125" t="s">
        <v>19</v>
      </c>
      <c r="I31" s="88">
        <v>20000</v>
      </c>
      <c r="J31" s="88">
        <v>50</v>
      </c>
      <c r="K31" s="94">
        <v>1800</v>
      </c>
      <c r="L31" s="88" t="s">
        <v>20</v>
      </c>
      <c r="M31" s="95">
        <v>0.945</v>
      </c>
      <c r="N31" s="126">
        <v>29.6</v>
      </c>
      <c r="O31" s="141">
        <v>21.9</v>
      </c>
      <c r="P31" s="94">
        <v>1610</v>
      </c>
      <c r="Q31" s="99">
        <v>47660</v>
      </c>
      <c r="R31" s="127">
        <v>43.8</v>
      </c>
      <c r="S31" s="101">
        <v>95322</v>
      </c>
      <c r="W31" s="133" t="s">
        <v>230</v>
      </c>
      <c r="X31" s="20"/>
      <c r="Y31" s="136">
        <v>150</v>
      </c>
      <c r="Z31" s="137">
        <v>0.945</v>
      </c>
      <c r="AA31" s="137">
        <v>0.95</v>
      </c>
      <c r="AB31" s="137">
        <v>0.936</v>
      </c>
      <c r="AC31" s="137">
        <v>0.95</v>
      </c>
      <c r="AD31" s="137">
        <v>0.95</v>
      </c>
      <c r="AE31" s="137">
        <v>0.945</v>
      </c>
      <c r="AG31" s="139">
        <v>150</v>
      </c>
      <c r="AH31" s="140">
        <v>0.954</v>
      </c>
      <c r="AI31" s="140">
        <v>0.958</v>
      </c>
      <c r="AJ31" s="140">
        <v>0.941</v>
      </c>
      <c r="AK31" s="140">
        <v>0.958</v>
      </c>
      <c r="AL31" s="140">
        <v>0.958</v>
      </c>
      <c r="AM31" s="140">
        <v>0.95</v>
      </c>
      <c r="AO31" s="174" t="s">
        <v>232</v>
      </c>
      <c r="AP31" s="174" t="s">
        <v>33</v>
      </c>
      <c r="AQ31" s="174" t="s">
        <v>298</v>
      </c>
      <c r="AR31" s="174">
        <v>6000</v>
      </c>
      <c r="AT31" s="139">
        <v>150</v>
      </c>
      <c r="AU31" s="140" t="str">
        <f t="shared" si="6"/>
        <v>Select PY</v>
      </c>
      <c r="AV31" s="140" t="str">
        <f t="shared" si="7"/>
        <v>Select PY</v>
      </c>
      <c r="AW31" s="140" t="str">
        <f t="shared" si="8"/>
        <v>Select PY</v>
      </c>
      <c r="AX31" s="140" t="str">
        <f t="shared" si="9"/>
        <v>Select PY</v>
      </c>
      <c r="AY31" s="140" t="str">
        <f t="shared" si="10"/>
        <v>Select PY</v>
      </c>
      <c r="AZ31" s="140" t="str">
        <f t="shared" si="11"/>
        <v>Select PY</v>
      </c>
    </row>
    <row r="32" spans="1:52" ht="15.75" customHeight="1">
      <c r="A32" s="85"/>
      <c r="B32" s="102"/>
      <c r="C32" s="103"/>
      <c r="D32" s="104"/>
      <c r="E32" s="105"/>
      <c r="F32" s="106"/>
      <c r="G32" s="107"/>
      <c r="H32" s="128"/>
      <c r="I32" s="103"/>
      <c r="J32" s="103"/>
      <c r="K32" s="109"/>
      <c r="L32" s="103"/>
      <c r="M32" s="110"/>
      <c r="N32" s="112"/>
      <c r="O32" s="142"/>
      <c r="P32" s="109"/>
      <c r="Q32" s="111"/>
      <c r="R32" s="129"/>
      <c r="S32" s="116"/>
      <c r="W32" s="133" t="s">
        <v>231</v>
      </c>
      <c r="X32" s="20"/>
      <c r="Y32" s="136">
        <v>200</v>
      </c>
      <c r="Z32" s="137">
        <v>0.945</v>
      </c>
      <c r="AA32" s="137">
        <v>0.95</v>
      </c>
      <c r="AB32" s="137">
        <v>0.945</v>
      </c>
      <c r="AC32" s="137">
        <v>0.95</v>
      </c>
      <c r="AD32" s="137">
        <v>0.95</v>
      </c>
      <c r="AE32" s="137">
        <v>0.95</v>
      </c>
      <c r="AG32" s="139">
        <v>200</v>
      </c>
      <c r="AH32" s="140">
        <v>0.954</v>
      </c>
      <c r="AI32" s="140">
        <v>0.958</v>
      </c>
      <c r="AJ32" s="140">
        <v>0.95</v>
      </c>
      <c r="AK32" s="140">
        <v>0.958</v>
      </c>
      <c r="AL32" s="140">
        <v>0.962</v>
      </c>
      <c r="AM32" s="140">
        <v>0.954</v>
      </c>
      <c r="AO32" s="174" t="s">
        <v>233</v>
      </c>
      <c r="AP32" s="174" t="s">
        <v>286</v>
      </c>
      <c r="AQ32" s="174" t="s">
        <v>299</v>
      </c>
      <c r="AR32" s="174">
        <v>3066</v>
      </c>
      <c r="AT32" s="139">
        <v>200</v>
      </c>
      <c r="AU32" s="140" t="str">
        <f t="shared" si="6"/>
        <v>Select PY</v>
      </c>
      <c r="AV32" s="140" t="str">
        <f t="shared" si="7"/>
        <v>Select PY</v>
      </c>
      <c r="AW32" s="140" t="str">
        <f t="shared" si="8"/>
        <v>Select PY</v>
      </c>
      <c r="AX32" s="140" t="str">
        <f t="shared" si="9"/>
        <v>Select PY</v>
      </c>
      <c r="AY32" s="140" t="str">
        <f t="shared" si="10"/>
        <v>Select PY</v>
      </c>
      <c r="AZ32" s="140" t="str">
        <f t="shared" si="11"/>
        <v>Select PY</v>
      </c>
    </row>
    <row r="33" spans="1:52" ht="15.75" customHeight="1">
      <c r="A33" s="86">
        <v>1</v>
      </c>
      <c r="B33" s="38"/>
      <c r="C33" s="39"/>
      <c r="D33" s="48"/>
      <c r="E33" s="47"/>
      <c r="F33" s="50"/>
      <c r="G33" s="124">
        <f aca="true" t="shared" si="15" ref="G33:G42">IF($C33="HWP",0,IF(F33="Duplex",0.37,IF(F33="Single",0.74,"")))</f>
      </c>
      <c r="H33" s="43"/>
      <c r="I33" s="40"/>
      <c r="J33" s="40"/>
      <c r="K33" s="42"/>
      <c r="L33" s="40"/>
      <c r="M33" s="179"/>
      <c r="N33" s="97">
        <f aca="true" t="shared" si="16" ref="N33:N42">IF(OR(J33="",M33=""),"",J33*0.746*E33/M33)</f>
      </c>
      <c r="O33" s="141">
        <f aca="true" t="shared" si="17" ref="O33:O42">IF($N33="","",N33*G33)</f>
      </c>
      <c r="P33" s="98">
        <f>IF($N33="","",VLOOKUP(CONCATENATE($C$4,$C33),$AQ$14:$AR$196,2,0))</f>
      </c>
      <c r="Q33" s="114">
        <f>IF(P33="","",N33*P33)</f>
      </c>
      <c r="R33" s="118">
        <f aca="true" t="shared" si="18" ref="R33:R42">IF(O33="","",D33*O33)</f>
      </c>
      <c r="S33" s="119">
        <f aca="true" t="shared" si="19" ref="S33:S42">IF(N33="","",D33*Q33)</f>
      </c>
      <c r="W33" s="133" t="s">
        <v>232</v>
      </c>
      <c r="X33" s="20"/>
      <c r="Y33" s="139">
        <v>250</v>
      </c>
      <c r="Z33" s="139" t="s">
        <v>170</v>
      </c>
      <c r="AA33" s="139" t="s">
        <v>170</v>
      </c>
      <c r="AB33" s="139" t="s">
        <v>170</v>
      </c>
      <c r="AC33" s="139" t="s">
        <v>170</v>
      </c>
      <c r="AD33" s="139" t="s">
        <v>170</v>
      </c>
      <c r="AE33" s="139" t="s">
        <v>170</v>
      </c>
      <c r="AG33" s="139">
        <v>250</v>
      </c>
      <c r="AH33" s="140">
        <v>0.954</v>
      </c>
      <c r="AI33" s="140">
        <v>0.958</v>
      </c>
      <c r="AJ33" s="140">
        <v>0.95</v>
      </c>
      <c r="AK33" s="140">
        <v>0.958</v>
      </c>
      <c r="AL33" s="140">
        <v>0.962</v>
      </c>
      <c r="AM33" s="140">
        <v>0.958</v>
      </c>
      <c r="AO33" s="174" t="s">
        <v>233</v>
      </c>
      <c r="AP33" s="174" t="s">
        <v>407</v>
      </c>
      <c r="AQ33" s="174" t="s">
        <v>414</v>
      </c>
      <c r="AR33" s="174">
        <v>1521</v>
      </c>
      <c r="AT33" s="139">
        <v>250</v>
      </c>
      <c r="AU33" s="140" t="str">
        <f t="shared" si="6"/>
        <v>Select PY</v>
      </c>
      <c r="AV33" s="140" t="str">
        <f t="shared" si="7"/>
        <v>Select PY</v>
      </c>
      <c r="AW33" s="140" t="str">
        <f t="shared" si="8"/>
        <v>Select PY</v>
      </c>
      <c r="AX33" s="140" t="str">
        <f t="shared" si="9"/>
        <v>Select PY</v>
      </c>
      <c r="AY33" s="140" t="str">
        <f t="shared" si="10"/>
        <v>Select PY</v>
      </c>
      <c r="AZ33" s="140" t="str">
        <f t="shared" si="11"/>
        <v>Select PY</v>
      </c>
    </row>
    <row r="34" spans="1:52" ht="15.75" customHeight="1">
      <c r="A34" s="86">
        <v>2</v>
      </c>
      <c r="B34" s="38"/>
      <c r="C34" s="39"/>
      <c r="D34" s="48"/>
      <c r="E34" s="47"/>
      <c r="F34" s="50"/>
      <c r="G34" s="124">
        <f t="shared" si="15"/>
      </c>
      <c r="H34" s="43"/>
      <c r="I34" s="40"/>
      <c r="J34" s="40"/>
      <c r="K34" s="42"/>
      <c r="L34" s="40"/>
      <c r="M34" s="179"/>
      <c r="N34" s="97">
        <f t="shared" si="16"/>
      </c>
      <c r="O34" s="141">
        <f t="shared" si="17"/>
      </c>
      <c r="P34" s="98">
        <f aca="true" t="shared" si="20" ref="P34:P42">IF($N34="","",VLOOKUP(CONCATENATE($C$4,$C34),$AQ$14:$AR$196,2,0))</f>
      </c>
      <c r="Q34" s="114">
        <f aca="true" t="shared" si="21" ref="Q34:Q42">IF(P34="","",N34*P34)</f>
      </c>
      <c r="R34" s="118">
        <f t="shared" si="18"/>
      </c>
      <c r="S34" s="119">
        <f t="shared" si="19"/>
      </c>
      <c r="W34" s="133" t="s">
        <v>233</v>
      </c>
      <c r="X34" s="20"/>
      <c r="Y34" s="139">
        <v>300</v>
      </c>
      <c r="Z34" s="139" t="s">
        <v>170</v>
      </c>
      <c r="AA34" s="139" t="s">
        <v>170</v>
      </c>
      <c r="AB34" s="139" t="s">
        <v>170</v>
      </c>
      <c r="AC34" s="139" t="s">
        <v>170</v>
      </c>
      <c r="AD34" s="139" t="s">
        <v>170</v>
      </c>
      <c r="AE34" s="139" t="s">
        <v>170</v>
      </c>
      <c r="AG34" s="139">
        <v>300</v>
      </c>
      <c r="AH34" s="140">
        <v>0.954</v>
      </c>
      <c r="AI34" s="140">
        <v>0.958</v>
      </c>
      <c r="AJ34" s="140">
        <v>0.954</v>
      </c>
      <c r="AK34" s="140">
        <v>0.958</v>
      </c>
      <c r="AL34" s="140">
        <v>0.962</v>
      </c>
      <c r="AM34" s="140">
        <v>0.958</v>
      </c>
      <c r="AO34" s="174" t="s">
        <v>233</v>
      </c>
      <c r="AP34" s="174" t="s">
        <v>33</v>
      </c>
      <c r="AQ34" s="174" t="s">
        <v>300</v>
      </c>
      <c r="AR34" s="174">
        <v>6000</v>
      </c>
      <c r="AT34" s="139">
        <v>300</v>
      </c>
      <c r="AU34" s="140" t="str">
        <f t="shared" si="6"/>
        <v>Select PY</v>
      </c>
      <c r="AV34" s="140" t="str">
        <f t="shared" si="7"/>
        <v>Select PY</v>
      </c>
      <c r="AW34" s="140" t="str">
        <f t="shared" si="8"/>
        <v>Select PY</v>
      </c>
      <c r="AX34" s="140" t="str">
        <f t="shared" si="9"/>
        <v>Select PY</v>
      </c>
      <c r="AY34" s="140" t="str">
        <f t="shared" si="10"/>
        <v>Select PY</v>
      </c>
      <c r="AZ34" s="140" t="str">
        <f t="shared" si="11"/>
        <v>Select PY</v>
      </c>
    </row>
    <row r="35" spans="1:52" ht="15.75" customHeight="1">
      <c r="A35" s="86">
        <v>3</v>
      </c>
      <c r="B35" s="38"/>
      <c r="C35" s="39"/>
      <c r="D35" s="48"/>
      <c r="E35" s="47"/>
      <c r="F35" s="50"/>
      <c r="G35" s="124">
        <f t="shared" si="15"/>
      </c>
      <c r="H35" s="43"/>
      <c r="I35" s="40"/>
      <c r="J35" s="40"/>
      <c r="K35" s="42"/>
      <c r="L35" s="40"/>
      <c r="M35" s="179"/>
      <c r="N35" s="97">
        <f t="shared" si="16"/>
      </c>
      <c r="O35" s="141">
        <f t="shared" si="17"/>
      </c>
      <c r="P35" s="98">
        <f t="shared" si="20"/>
      </c>
      <c r="Q35" s="114">
        <f t="shared" si="21"/>
      </c>
      <c r="R35" s="118">
        <f t="shared" si="18"/>
      </c>
      <c r="S35" s="119">
        <f t="shared" si="19"/>
      </c>
      <c r="W35" s="133" t="s">
        <v>234</v>
      </c>
      <c r="X35" s="20"/>
      <c r="Y35" s="139">
        <v>350</v>
      </c>
      <c r="Z35" s="139" t="s">
        <v>170</v>
      </c>
      <c r="AA35" s="139" t="s">
        <v>170</v>
      </c>
      <c r="AB35" s="139" t="s">
        <v>170</v>
      </c>
      <c r="AC35" s="139" t="s">
        <v>170</v>
      </c>
      <c r="AD35" s="139" t="s">
        <v>170</v>
      </c>
      <c r="AE35" s="139" t="s">
        <v>170</v>
      </c>
      <c r="AG35" s="139">
        <v>350</v>
      </c>
      <c r="AH35" s="140">
        <v>0.954</v>
      </c>
      <c r="AI35" s="140">
        <v>0.958</v>
      </c>
      <c r="AJ35" s="140">
        <v>0.954</v>
      </c>
      <c r="AK35" s="140">
        <v>0.958</v>
      </c>
      <c r="AL35" s="140">
        <v>0.962</v>
      </c>
      <c r="AM35" s="140">
        <v>0.958</v>
      </c>
      <c r="AO35" s="174" t="s">
        <v>234</v>
      </c>
      <c r="AP35" s="174" t="s">
        <v>286</v>
      </c>
      <c r="AQ35" s="174" t="s">
        <v>301</v>
      </c>
      <c r="AR35" s="174">
        <v>4055</v>
      </c>
      <c r="AT35" s="139">
        <v>350</v>
      </c>
      <c r="AU35" s="140" t="str">
        <f t="shared" si="6"/>
        <v>Select PY</v>
      </c>
      <c r="AV35" s="140" t="str">
        <f t="shared" si="7"/>
        <v>Select PY</v>
      </c>
      <c r="AW35" s="140" t="str">
        <f t="shared" si="8"/>
        <v>Select PY</v>
      </c>
      <c r="AX35" s="140" t="str">
        <f t="shared" si="9"/>
        <v>Select PY</v>
      </c>
      <c r="AY35" s="140" t="str">
        <f t="shared" si="10"/>
        <v>Select PY</v>
      </c>
      <c r="AZ35" s="140" t="str">
        <f t="shared" si="11"/>
        <v>Select PY</v>
      </c>
    </row>
    <row r="36" spans="1:52" ht="15.75" customHeight="1">
      <c r="A36" s="86">
        <v>4</v>
      </c>
      <c r="B36" s="38"/>
      <c r="C36" s="39"/>
      <c r="D36" s="48"/>
      <c r="E36" s="47"/>
      <c r="F36" s="50"/>
      <c r="G36" s="124">
        <f t="shared" si="15"/>
      </c>
      <c r="H36" s="43"/>
      <c r="I36" s="40"/>
      <c r="J36" s="40"/>
      <c r="K36" s="42"/>
      <c r="L36" s="40"/>
      <c r="M36" s="179"/>
      <c r="N36" s="97">
        <f t="shared" si="16"/>
      </c>
      <c r="O36" s="141">
        <f t="shared" si="17"/>
      </c>
      <c r="P36" s="98">
        <f t="shared" si="20"/>
      </c>
      <c r="Q36" s="114">
        <f t="shared" si="21"/>
      </c>
      <c r="R36" s="118">
        <f t="shared" si="18"/>
      </c>
      <c r="S36" s="119">
        <f t="shared" si="19"/>
      </c>
      <c r="W36" s="133" t="s">
        <v>235</v>
      </c>
      <c r="X36" s="20"/>
      <c r="Y36" s="139">
        <v>400</v>
      </c>
      <c r="Z36" s="139" t="s">
        <v>170</v>
      </c>
      <c r="AA36" s="139" t="s">
        <v>170</v>
      </c>
      <c r="AB36" s="139" t="s">
        <v>170</v>
      </c>
      <c r="AC36" s="139" t="s">
        <v>170</v>
      </c>
      <c r="AD36" s="139" t="s">
        <v>170</v>
      </c>
      <c r="AE36" s="139" t="s">
        <v>170</v>
      </c>
      <c r="AG36" s="139">
        <v>400</v>
      </c>
      <c r="AH36" s="140">
        <v>0.958</v>
      </c>
      <c r="AI36" s="140">
        <v>0.958</v>
      </c>
      <c r="AJ36" s="140">
        <v>0.958</v>
      </c>
      <c r="AK36" s="140">
        <v>0.958</v>
      </c>
      <c r="AL36" s="140">
        <v>0.962</v>
      </c>
      <c r="AM36" s="140">
        <v>0.958</v>
      </c>
      <c r="AO36" s="174" t="s">
        <v>234</v>
      </c>
      <c r="AP36" s="174" t="s">
        <v>407</v>
      </c>
      <c r="AQ36" s="174" t="s">
        <v>415</v>
      </c>
      <c r="AR36" s="174">
        <v>1877</v>
      </c>
      <c r="AT36" s="139">
        <v>400</v>
      </c>
      <c r="AU36" s="140" t="str">
        <f t="shared" si="6"/>
        <v>Select PY</v>
      </c>
      <c r="AV36" s="140" t="str">
        <f t="shared" si="7"/>
        <v>Select PY</v>
      </c>
      <c r="AW36" s="140" t="str">
        <f t="shared" si="8"/>
        <v>Select PY</v>
      </c>
      <c r="AX36" s="140" t="str">
        <f t="shared" si="9"/>
        <v>Select PY</v>
      </c>
      <c r="AY36" s="140" t="str">
        <f t="shared" si="10"/>
        <v>Select PY</v>
      </c>
      <c r="AZ36" s="140" t="str">
        <f t="shared" si="11"/>
        <v>Select PY</v>
      </c>
    </row>
    <row r="37" spans="1:52" ht="15.75" customHeight="1">
      <c r="A37" s="86">
        <v>5</v>
      </c>
      <c r="B37" s="38"/>
      <c r="C37" s="39"/>
      <c r="D37" s="48"/>
      <c r="E37" s="47"/>
      <c r="F37" s="50"/>
      <c r="G37" s="124">
        <f t="shared" si="15"/>
      </c>
      <c r="H37" s="43"/>
      <c r="I37" s="40"/>
      <c r="J37" s="40"/>
      <c r="K37" s="42"/>
      <c r="L37" s="40"/>
      <c r="M37" s="179"/>
      <c r="N37" s="97">
        <f t="shared" si="16"/>
      </c>
      <c r="O37" s="141">
        <f t="shared" si="17"/>
      </c>
      <c r="P37" s="98">
        <f t="shared" si="20"/>
      </c>
      <c r="Q37" s="114">
        <f t="shared" si="21"/>
      </c>
      <c r="R37" s="118">
        <f t="shared" si="18"/>
      </c>
      <c r="S37" s="119">
        <f t="shared" si="19"/>
      </c>
      <c r="W37" s="133" t="s">
        <v>236</v>
      </c>
      <c r="X37" s="20"/>
      <c r="Y37" s="139">
        <v>450</v>
      </c>
      <c r="Z37" s="139" t="s">
        <v>170</v>
      </c>
      <c r="AA37" s="139" t="s">
        <v>170</v>
      </c>
      <c r="AB37" s="139" t="s">
        <v>170</v>
      </c>
      <c r="AC37" s="139" t="s">
        <v>170</v>
      </c>
      <c r="AD37" s="139" t="s">
        <v>170</v>
      </c>
      <c r="AE37" s="139" t="s">
        <v>170</v>
      </c>
      <c r="AG37" s="139">
        <v>450</v>
      </c>
      <c r="AH37" s="140">
        <v>0.962</v>
      </c>
      <c r="AI37" s="140">
        <v>0.962</v>
      </c>
      <c r="AJ37" s="140">
        <v>0.958</v>
      </c>
      <c r="AK37" s="140">
        <v>0.958</v>
      </c>
      <c r="AL37" s="140">
        <v>0.962</v>
      </c>
      <c r="AM37" s="140">
        <v>0.958</v>
      </c>
      <c r="AO37" s="174" t="s">
        <v>234</v>
      </c>
      <c r="AP37" s="174" t="s">
        <v>33</v>
      </c>
      <c r="AQ37" s="174" t="s">
        <v>302</v>
      </c>
      <c r="AR37" s="174">
        <v>6000</v>
      </c>
      <c r="AT37" s="139">
        <v>450</v>
      </c>
      <c r="AU37" s="140" t="str">
        <f t="shared" si="6"/>
        <v>Select PY</v>
      </c>
      <c r="AV37" s="140" t="str">
        <f t="shared" si="7"/>
        <v>Select PY</v>
      </c>
      <c r="AW37" s="140" t="str">
        <f t="shared" si="8"/>
        <v>Select PY</v>
      </c>
      <c r="AX37" s="140" t="str">
        <f t="shared" si="9"/>
        <v>Select PY</v>
      </c>
      <c r="AY37" s="140" t="str">
        <f t="shared" si="10"/>
        <v>Select PY</v>
      </c>
      <c r="AZ37" s="140" t="str">
        <f t="shared" si="11"/>
        <v>Select PY</v>
      </c>
    </row>
    <row r="38" spans="1:52" ht="15.75" customHeight="1">
      <c r="A38" s="86">
        <v>6</v>
      </c>
      <c r="B38" s="38"/>
      <c r="C38" s="39"/>
      <c r="D38" s="48"/>
      <c r="E38" s="47"/>
      <c r="F38" s="50"/>
      <c r="G38" s="124">
        <f t="shared" si="15"/>
      </c>
      <c r="H38" s="43"/>
      <c r="I38" s="40"/>
      <c r="J38" s="40"/>
      <c r="K38" s="42"/>
      <c r="L38" s="40"/>
      <c r="M38" s="179"/>
      <c r="N38" s="97">
        <f t="shared" si="16"/>
      </c>
      <c r="O38" s="141">
        <f t="shared" si="17"/>
      </c>
      <c r="P38" s="98">
        <f t="shared" si="20"/>
      </c>
      <c r="Q38" s="114">
        <f t="shared" si="21"/>
      </c>
      <c r="R38" s="118">
        <f t="shared" si="18"/>
      </c>
      <c r="S38" s="119">
        <f t="shared" si="19"/>
      </c>
      <c r="W38" s="133" t="s">
        <v>237</v>
      </c>
      <c r="X38" s="20"/>
      <c r="Y38" s="139">
        <v>500</v>
      </c>
      <c r="Z38" s="139" t="s">
        <v>170</v>
      </c>
      <c r="AA38" s="139" t="s">
        <v>170</v>
      </c>
      <c r="AB38" s="139" t="s">
        <v>170</v>
      </c>
      <c r="AC38" s="139" t="s">
        <v>170</v>
      </c>
      <c r="AD38" s="139" t="s">
        <v>170</v>
      </c>
      <c r="AE38" s="139" t="s">
        <v>170</v>
      </c>
      <c r="AG38" s="139">
        <v>500</v>
      </c>
      <c r="AH38" s="140">
        <v>0.962</v>
      </c>
      <c r="AI38" s="140">
        <v>0.962</v>
      </c>
      <c r="AJ38" s="140">
        <v>0.958</v>
      </c>
      <c r="AK38" s="140">
        <v>0.958</v>
      </c>
      <c r="AL38" s="140">
        <v>0.962</v>
      </c>
      <c r="AM38" s="140">
        <v>0.958</v>
      </c>
      <c r="AO38" s="174" t="s">
        <v>235</v>
      </c>
      <c r="AP38" s="174" t="s">
        <v>286</v>
      </c>
      <c r="AQ38" s="174" t="s">
        <v>303</v>
      </c>
      <c r="AR38" s="174">
        <v>6376</v>
      </c>
      <c r="AT38" s="139">
        <v>500</v>
      </c>
      <c r="AU38" s="140" t="str">
        <f t="shared" si="6"/>
        <v>Select PY</v>
      </c>
      <c r="AV38" s="140" t="str">
        <f t="shared" si="7"/>
        <v>Select PY</v>
      </c>
      <c r="AW38" s="140" t="str">
        <f t="shared" si="8"/>
        <v>Select PY</v>
      </c>
      <c r="AX38" s="140" t="str">
        <f t="shared" si="9"/>
        <v>Select PY</v>
      </c>
      <c r="AY38" s="140" t="str">
        <f t="shared" si="10"/>
        <v>Select PY</v>
      </c>
      <c r="AZ38" s="140" t="str">
        <f t="shared" si="11"/>
        <v>Select PY</v>
      </c>
    </row>
    <row r="39" spans="1:44" ht="15.75" customHeight="1">
      <c r="A39" s="86">
        <v>7</v>
      </c>
      <c r="B39" s="38"/>
      <c r="C39" s="39"/>
      <c r="D39" s="48"/>
      <c r="E39" s="47"/>
      <c r="F39" s="50"/>
      <c r="G39" s="124">
        <f t="shared" si="15"/>
      </c>
      <c r="H39" s="43"/>
      <c r="I39" s="40"/>
      <c r="J39" s="40"/>
      <c r="K39" s="42"/>
      <c r="L39" s="40"/>
      <c r="M39" s="179"/>
      <c r="N39" s="97">
        <f t="shared" si="16"/>
      </c>
      <c r="O39" s="141">
        <f t="shared" si="17"/>
      </c>
      <c r="P39" s="98">
        <f t="shared" si="20"/>
      </c>
      <c r="Q39" s="114">
        <f t="shared" si="21"/>
      </c>
      <c r="R39" s="118">
        <f t="shared" si="18"/>
      </c>
      <c r="S39" s="119">
        <f t="shared" si="19"/>
      </c>
      <c r="W39" s="133" t="s">
        <v>238</v>
      </c>
      <c r="X39" s="20"/>
      <c r="AO39" s="174" t="s">
        <v>235</v>
      </c>
      <c r="AP39" s="174" t="s">
        <v>407</v>
      </c>
      <c r="AQ39" s="174" t="s">
        <v>416</v>
      </c>
      <c r="AR39" s="174">
        <v>2713</v>
      </c>
    </row>
    <row r="40" spans="1:44" ht="15.75" customHeight="1">
      <c r="A40" s="86">
        <v>8</v>
      </c>
      <c r="B40" s="38"/>
      <c r="C40" s="39"/>
      <c r="D40" s="48"/>
      <c r="E40" s="47"/>
      <c r="F40" s="50"/>
      <c r="G40" s="124">
        <f t="shared" si="15"/>
      </c>
      <c r="H40" s="43"/>
      <c r="I40" s="40"/>
      <c r="J40" s="40"/>
      <c r="K40" s="42"/>
      <c r="L40" s="40"/>
      <c r="M40" s="179"/>
      <c r="N40" s="97">
        <f t="shared" si="16"/>
      </c>
      <c r="O40" s="141">
        <f t="shared" si="17"/>
      </c>
      <c r="P40" s="98">
        <f t="shared" si="20"/>
      </c>
      <c r="Q40" s="114">
        <f t="shared" si="21"/>
      </c>
      <c r="R40" s="118">
        <f t="shared" si="18"/>
      </c>
      <c r="S40" s="119">
        <f t="shared" si="19"/>
      </c>
      <c r="W40" s="133" t="s">
        <v>239</v>
      </c>
      <c r="X40" s="20"/>
      <c r="AO40" s="174" t="s">
        <v>235</v>
      </c>
      <c r="AP40" s="174" t="s">
        <v>33</v>
      </c>
      <c r="AQ40" s="174" t="s">
        <v>304</v>
      </c>
      <c r="AR40" s="174">
        <v>6000</v>
      </c>
    </row>
    <row r="41" spans="1:44" ht="15.75" customHeight="1">
      <c r="A41" s="86">
        <v>9</v>
      </c>
      <c r="B41" s="38"/>
      <c r="C41" s="39"/>
      <c r="D41" s="48"/>
      <c r="E41" s="47"/>
      <c r="F41" s="50"/>
      <c r="G41" s="124">
        <f t="shared" si="15"/>
      </c>
      <c r="H41" s="43"/>
      <c r="I41" s="40"/>
      <c r="J41" s="40"/>
      <c r="K41" s="42"/>
      <c r="L41" s="40"/>
      <c r="M41" s="179"/>
      <c r="N41" s="97">
        <f t="shared" si="16"/>
      </c>
      <c r="O41" s="141">
        <f t="shared" si="17"/>
      </c>
      <c r="P41" s="98">
        <f t="shared" si="20"/>
      </c>
      <c r="Q41" s="114">
        <f t="shared" si="21"/>
      </c>
      <c r="R41" s="118">
        <f t="shared" si="18"/>
      </c>
      <c r="S41" s="119">
        <f t="shared" si="19"/>
      </c>
      <c r="W41" s="133" t="s">
        <v>240</v>
      </c>
      <c r="X41" s="20"/>
      <c r="AO41" s="174" t="s">
        <v>236</v>
      </c>
      <c r="AP41" s="174" t="s">
        <v>286</v>
      </c>
      <c r="AQ41" s="174" t="s">
        <v>305</v>
      </c>
      <c r="AR41" s="174">
        <v>1954</v>
      </c>
    </row>
    <row r="42" spans="1:44" ht="15.75" customHeight="1" thickBot="1">
      <c r="A42" s="143">
        <v>10</v>
      </c>
      <c r="B42" s="144"/>
      <c r="C42" s="39"/>
      <c r="D42" s="145"/>
      <c r="E42" s="146"/>
      <c r="F42" s="147"/>
      <c r="G42" s="124">
        <f t="shared" si="15"/>
      </c>
      <c r="H42" s="157"/>
      <c r="I42" s="149"/>
      <c r="J42" s="149"/>
      <c r="K42" s="150"/>
      <c r="L42" s="149"/>
      <c r="M42" s="179"/>
      <c r="N42" s="97">
        <f t="shared" si="16"/>
      </c>
      <c r="O42" s="141">
        <f t="shared" si="17"/>
      </c>
      <c r="P42" s="98">
        <f t="shared" si="20"/>
      </c>
      <c r="Q42" s="114">
        <f t="shared" si="21"/>
      </c>
      <c r="R42" s="118">
        <f t="shared" si="18"/>
      </c>
      <c r="S42" s="120">
        <f t="shared" si="19"/>
      </c>
      <c r="W42" s="133" t="s">
        <v>241</v>
      </c>
      <c r="X42" s="20"/>
      <c r="AO42" s="174" t="s">
        <v>236</v>
      </c>
      <c r="AP42" s="174" t="s">
        <v>407</v>
      </c>
      <c r="AQ42" s="174" t="s">
        <v>417</v>
      </c>
      <c r="AR42" s="174">
        <v>1121</v>
      </c>
    </row>
    <row r="43" spans="1:44" ht="18.75" thickBot="1">
      <c r="A43" s="152"/>
      <c r="B43" s="153"/>
      <c r="C43" s="153"/>
      <c r="D43" s="154"/>
      <c r="E43" s="155"/>
      <c r="F43" s="155"/>
      <c r="G43" s="155"/>
      <c r="H43" s="155"/>
      <c r="I43" s="155"/>
      <c r="J43" s="155"/>
      <c r="K43" s="155"/>
      <c r="L43" s="155"/>
      <c r="M43" s="155"/>
      <c r="N43" s="155"/>
      <c r="O43" s="155"/>
      <c r="P43" s="155"/>
      <c r="Q43" s="156"/>
      <c r="R43" s="121">
        <f>SUM(R33:R42)</f>
        <v>0</v>
      </c>
      <c r="S43" s="122">
        <f>SUM(S33:S42)</f>
        <v>0</v>
      </c>
      <c r="W43" s="133" t="s">
        <v>242</v>
      </c>
      <c r="AO43" s="174" t="s">
        <v>236</v>
      </c>
      <c r="AP43" s="174" t="s">
        <v>33</v>
      </c>
      <c r="AQ43" s="174" t="s">
        <v>306</v>
      </c>
      <c r="AR43" s="174">
        <v>6000</v>
      </c>
    </row>
    <row r="44" spans="1:44" ht="19.5" customHeight="1" thickBot="1">
      <c r="A44" s="29" t="s">
        <v>22</v>
      </c>
      <c r="B44" s="20"/>
      <c r="C44" s="20"/>
      <c r="D44" s="20"/>
      <c r="E44" s="20"/>
      <c r="F44" s="20"/>
      <c r="W44" s="133" t="s">
        <v>243</v>
      </c>
      <c r="X44" s="20"/>
      <c r="AO44" s="174" t="s">
        <v>237</v>
      </c>
      <c r="AP44" s="174" t="s">
        <v>286</v>
      </c>
      <c r="AQ44" s="174" t="s">
        <v>307</v>
      </c>
      <c r="AR44" s="174">
        <v>3748</v>
      </c>
    </row>
    <row r="45" spans="1:44" ht="19.5" customHeight="1">
      <c r="A45" s="219" t="s">
        <v>44</v>
      </c>
      <c r="B45" s="220"/>
      <c r="C45" s="221"/>
      <c r="D45" s="130">
        <f>R25-R43</f>
        <v>0</v>
      </c>
      <c r="W45" s="133" t="s">
        <v>244</v>
      </c>
      <c r="X45" s="20"/>
      <c r="AO45" s="174" t="s">
        <v>237</v>
      </c>
      <c r="AP45" s="174" t="s">
        <v>407</v>
      </c>
      <c r="AQ45" s="174" t="s">
        <v>418</v>
      </c>
      <c r="AR45" s="174">
        <v>1767</v>
      </c>
    </row>
    <row r="46" spans="1:44" ht="19.5" customHeight="1" thickBot="1">
      <c r="A46" s="222" t="s">
        <v>30</v>
      </c>
      <c r="B46" s="223"/>
      <c r="C46" s="224"/>
      <c r="D46" s="131">
        <f>S25-S43</f>
        <v>0</v>
      </c>
      <c r="W46" s="133" t="s">
        <v>245</v>
      </c>
      <c r="X46" s="20"/>
      <c r="AO46" s="174" t="s">
        <v>237</v>
      </c>
      <c r="AP46" s="174" t="s">
        <v>33</v>
      </c>
      <c r="AQ46" s="174" t="s">
        <v>308</v>
      </c>
      <c r="AR46" s="174">
        <v>6000</v>
      </c>
    </row>
    <row r="47" spans="23:44" ht="13.5" customHeight="1">
      <c r="W47" s="133" t="s">
        <v>246</v>
      </c>
      <c r="X47" s="20"/>
      <c r="AO47" s="174" t="s">
        <v>238</v>
      </c>
      <c r="AP47" s="174" t="s">
        <v>286</v>
      </c>
      <c r="AQ47" s="174" t="s">
        <v>309</v>
      </c>
      <c r="AR47" s="174">
        <v>4182</v>
      </c>
    </row>
    <row r="48" spans="23:44" ht="12.75" customHeight="1">
      <c r="W48" s="133" t="s">
        <v>247</v>
      </c>
      <c r="X48" s="20"/>
      <c r="AO48" s="174" t="s">
        <v>238</v>
      </c>
      <c r="AP48" s="174" t="s">
        <v>407</v>
      </c>
      <c r="AQ48" s="174" t="s">
        <v>419</v>
      </c>
      <c r="AR48" s="174">
        <v>1923</v>
      </c>
    </row>
    <row r="49" spans="23:44" ht="12.75" customHeight="1">
      <c r="W49" s="133" t="s">
        <v>248</v>
      </c>
      <c r="X49" s="20"/>
      <c r="AO49" s="174" t="s">
        <v>238</v>
      </c>
      <c r="AP49" s="174" t="s">
        <v>33</v>
      </c>
      <c r="AQ49" s="174" t="s">
        <v>310</v>
      </c>
      <c r="AR49" s="174">
        <v>6000</v>
      </c>
    </row>
    <row r="50" spans="23:44" ht="12.75" customHeight="1">
      <c r="W50" s="133" t="s">
        <v>249</v>
      </c>
      <c r="X50" s="20"/>
      <c r="AO50" s="174" t="s">
        <v>239</v>
      </c>
      <c r="AP50" s="174" t="s">
        <v>286</v>
      </c>
      <c r="AQ50" s="174" t="s">
        <v>311</v>
      </c>
      <c r="AR50" s="174">
        <v>6456</v>
      </c>
    </row>
    <row r="51" spans="23:44" ht="12.75" customHeight="1">
      <c r="W51" s="133" t="s">
        <v>250</v>
      </c>
      <c r="X51" s="20"/>
      <c r="AO51" s="174" t="s">
        <v>239</v>
      </c>
      <c r="AP51" s="174" t="s">
        <v>407</v>
      </c>
      <c r="AQ51" s="174" t="s">
        <v>420</v>
      </c>
      <c r="AR51" s="174">
        <v>2742</v>
      </c>
    </row>
    <row r="52" spans="23:44" ht="13.5" customHeight="1">
      <c r="W52" s="133" t="s">
        <v>251</v>
      </c>
      <c r="X52" s="20"/>
      <c r="AO52" s="174" t="s">
        <v>239</v>
      </c>
      <c r="AP52" s="174" t="s">
        <v>33</v>
      </c>
      <c r="AQ52" s="174" t="s">
        <v>312</v>
      </c>
      <c r="AR52" s="174">
        <v>6000</v>
      </c>
    </row>
    <row r="53" spans="23:44" ht="12.75" customHeight="1">
      <c r="W53" s="133" t="s">
        <v>252</v>
      </c>
      <c r="X53" s="20"/>
      <c r="AO53" s="174" t="s">
        <v>240</v>
      </c>
      <c r="AP53" s="174" t="s">
        <v>286</v>
      </c>
      <c r="AQ53" s="174" t="s">
        <v>313</v>
      </c>
      <c r="AR53" s="174">
        <v>4182</v>
      </c>
    </row>
    <row r="54" spans="23:44" ht="12.75" customHeight="1">
      <c r="W54" s="133" t="s">
        <v>253</v>
      </c>
      <c r="X54" s="20"/>
      <c r="AO54" s="174" t="s">
        <v>240</v>
      </c>
      <c r="AP54" s="174" t="s">
        <v>407</v>
      </c>
      <c r="AQ54" s="174" t="s">
        <v>421</v>
      </c>
      <c r="AR54" s="174">
        <v>1923</v>
      </c>
    </row>
    <row r="55" spans="23:44" ht="12.75" customHeight="1">
      <c r="W55" s="133" t="s">
        <v>254</v>
      </c>
      <c r="X55" s="20"/>
      <c r="AO55" s="174" t="s">
        <v>240</v>
      </c>
      <c r="AP55" s="174" t="s">
        <v>33</v>
      </c>
      <c r="AQ55" s="174" t="s">
        <v>314</v>
      </c>
      <c r="AR55" s="174">
        <v>6000</v>
      </c>
    </row>
    <row r="56" spans="23:44" ht="12.75" customHeight="1">
      <c r="W56" s="133" t="s">
        <v>255</v>
      </c>
      <c r="X56" s="20"/>
      <c r="AO56" s="174" t="s">
        <v>241</v>
      </c>
      <c r="AP56" s="174" t="s">
        <v>286</v>
      </c>
      <c r="AQ56" s="174" t="s">
        <v>315</v>
      </c>
      <c r="AR56" s="174">
        <v>1952</v>
      </c>
    </row>
    <row r="57" spans="23:44" ht="13.5" customHeight="1">
      <c r="W57" s="133" t="s">
        <v>256</v>
      </c>
      <c r="X57" s="20"/>
      <c r="AO57" s="174" t="s">
        <v>241</v>
      </c>
      <c r="AP57" s="174" t="s">
        <v>407</v>
      </c>
      <c r="AQ57" s="174" t="s">
        <v>422</v>
      </c>
      <c r="AR57" s="174">
        <v>1120</v>
      </c>
    </row>
    <row r="58" spans="23:44" ht="15">
      <c r="W58" s="133" t="s">
        <v>257</v>
      </c>
      <c r="X58" s="20"/>
      <c r="AO58" s="174" t="s">
        <v>241</v>
      </c>
      <c r="AP58" s="174" t="s">
        <v>33</v>
      </c>
      <c r="AQ58" s="174" t="s">
        <v>316</v>
      </c>
      <c r="AR58" s="174">
        <v>6000</v>
      </c>
    </row>
    <row r="59" spans="23:44" ht="15">
      <c r="W59" s="133" t="s">
        <v>258</v>
      </c>
      <c r="X59" s="20"/>
      <c r="AO59" s="174" t="s">
        <v>242</v>
      </c>
      <c r="AP59" s="174" t="s">
        <v>286</v>
      </c>
      <c r="AQ59" s="174" t="s">
        <v>317</v>
      </c>
      <c r="AR59" s="174">
        <v>5836</v>
      </c>
    </row>
    <row r="60" spans="23:44" ht="15">
      <c r="W60" s="133" t="s">
        <v>259</v>
      </c>
      <c r="AO60" s="174" t="s">
        <v>242</v>
      </c>
      <c r="AP60" s="174" t="s">
        <v>407</v>
      </c>
      <c r="AQ60" s="174" t="s">
        <v>423</v>
      </c>
      <c r="AR60" s="174">
        <v>2518</v>
      </c>
    </row>
    <row r="61" spans="23:44" ht="15">
      <c r="W61" s="133" t="s">
        <v>260</v>
      </c>
      <c r="AO61" s="174" t="s">
        <v>242</v>
      </c>
      <c r="AP61" s="174" t="s">
        <v>33</v>
      </c>
      <c r="AQ61" s="174" t="s">
        <v>318</v>
      </c>
      <c r="AR61" s="174">
        <v>6000</v>
      </c>
    </row>
    <row r="62" spans="23:44" ht="15">
      <c r="W62" s="133" t="s">
        <v>261</v>
      </c>
      <c r="AO62" s="174" t="s">
        <v>243</v>
      </c>
      <c r="AP62" s="174" t="s">
        <v>286</v>
      </c>
      <c r="AQ62" s="174" t="s">
        <v>319</v>
      </c>
      <c r="AR62" s="174">
        <v>6376</v>
      </c>
    </row>
    <row r="63" spans="23:44" ht="15">
      <c r="W63" s="133" t="s">
        <v>262</v>
      </c>
      <c r="AO63" s="174" t="s">
        <v>243</v>
      </c>
      <c r="AP63" s="174" t="s">
        <v>407</v>
      </c>
      <c r="AQ63" s="174" t="s">
        <v>424</v>
      </c>
      <c r="AR63" s="174">
        <v>2713</v>
      </c>
    </row>
    <row r="64" spans="23:44" ht="15">
      <c r="W64" s="133" t="s">
        <v>263</v>
      </c>
      <c r="AO64" s="174" t="s">
        <v>243</v>
      </c>
      <c r="AP64" s="174" t="s">
        <v>33</v>
      </c>
      <c r="AQ64" s="174" t="s">
        <v>320</v>
      </c>
      <c r="AR64" s="174">
        <v>6000</v>
      </c>
    </row>
    <row r="65" spans="23:44" ht="15">
      <c r="W65" s="133" t="s">
        <v>264</v>
      </c>
      <c r="AO65" s="174" t="s">
        <v>244</v>
      </c>
      <c r="AP65" s="174" t="s">
        <v>286</v>
      </c>
      <c r="AQ65" s="174" t="s">
        <v>321</v>
      </c>
      <c r="AR65" s="174">
        <v>1953</v>
      </c>
    </row>
    <row r="66" spans="23:44" ht="15">
      <c r="W66" s="133" t="s">
        <v>265</v>
      </c>
      <c r="AO66" s="174" t="s">
        <v>244</v>
      </c>
      <c r="AP66" s="174" t="s">
        <v>407</v>
      </c>
      <c r="AQ66" s="174" t="s">
        <v>425</v>
      </c>
      <c r="AR66" s="174">
        <v>1121</v>
      </c>
    </row>
    <row r="67" spans="23:44" ht="15">
      <c r="W67" s="133" t="s">
        <v>266</v>
      </c>
      <c r="AO67" s="174" t="s">
        <v>244</v>
      </c>
      <c r="AP67" s="174" t="s">
        <v>33</v>
      </c>
      <c r="AQ67" s="174" t="s">
        <v>322</v>
      </c>
      <c r="AR67" s="174">
        <v>6000</v>
      </c>
    </row>
    <row r="68" spans="23:44" ht="15">
      <c r="W68" s="133" t="s">
        <v>267</v>
      </c>
      <c r="AO68" s="174" t="s">
        <v>245</v>
      </c>
      <c r="AP68" s="174" t="s">
        <v>286</v>
      </c>
      <c r="AQ68" s="174" t="s">
        <v>323</v>
      </c>
      <c r="AR68" s="174">
        <v>4055</v>
      </c>
    </row>
    <row r="69" spans="23:44" ht="15">
      <c r="W69" s="133" t="s">
        <v>268</v>
      </c>
      <c r="AO69" s="174" t="s">
        <v>245</v>
      </c>
      <c r="AP69" s="174" t="s">
        <v>407</v>
      </c>
      <c r="AQ69" s="174" t="s">
        <v>426</v>
      </c>
      <c r="AR69" s="174">
        <v>1877</v>
      </c>
    </row>
    <row r="70" spans="23:44" ht="15">
      <c r="W70" s="133" t="s">
        <v>269</v>
      </c>
      <c r="AO70" s="174" t="s">
        <v>245</v>
      </c>
      <c r="AP70" s="174" t="s">
        <v>33</v>
      </c>
      <c r="AQ70" s="174" t="s">
        <v>324</v>
      </c>
      <c r="AR70" s="174">
        <v>6000</v>
      </c>
    </row>
    <row r="71" spans="23:44" ht="15">
      <c r="W71" s="133" t="s">
        <v>270</v>
      </c>
      <c r="AO71" s="174" t="s">
        <v>246</v>
      </c>
      <c r="AP71" s="174" t="s">
        <v>286</v>
      </c>
      <c r="AQ71" s="174" t="s">
        <v>325</v>
      </c>
      <c r="AR71" s="174">
        <v>2586</v>
      </c>
    </row>
    <row r="72" spans="23:44" ht="15">
      <c r="W72" s="133" t="s">
        <v>271</v>
      </c>
      <c r="AO72" s="174" t="s">
        <v>246</v>
      </c>
      <c r="AP72" s="174" t="s">
        <v>407</v>
      </c>
      <c r="AQ72" s="174" t="s">
        <v>427</v>
      </c>
      <c r="AR72" s="174">
        <v>1348</v>
      </c>
    </row>
    <row r="73" spans="23:44" ht="15">
      <c r="W73" s="133" t="s">
        <v>272</v>
      </c>
      <c r="AO73" s="174" t="s">
        <v>246</v>
      </c>
      <c r="AP73" s="174" t="s">
        <v>33</v>
      </c>
      <c r="AQ73" s="174" t="s">
        <v>326</v>
      </c>
      <c r="AR73" s="174">
        <v>6000</v>
      </c>
    </row>
    <row r="74" spans="23:44" ht="30">
      <c r="W74" s="133" t="s">
        <v>273</v>
      </c>
      <c r="AO74" s="174" t="s">
        <v>247</v>
      </c>
      <c r="AP74" s="174" t="s">
        <v>286</v>
      </c>
      <c r="AQ74" s="174" t="s">
        <v>327</v>
      </c>
      <c r="AR74" s="174">
        <v>7674</v>
      </c>
    </row>
    <row r="75" spans="23:44" ht="15">
      <c r="W75" s="133" t="s">
        <v>274</v>
      </c>
      <c r="AO75" s="174" t="s">
        <v>247</v>
      </c>
      <c r="AP75" s="174" t="s">
        <v>407</v>
      </c>
      <c r="AQ75" s="174" t="s">
        <v>428</v>
      </c>
      <c r="AR75" s="174">
        <v>3180</v>
      </c>
    </row>
    <row r="76" spans="23:44" ht="15">
      <c r="W76" s="133" t="s">
        <v>0</v>
      </c>
      <c r="AO76" s="174" t="s">
        <v>247</v>
      </c>
      <c r="AP76" s="174" t="s">
        <v>33</v>
      </c>
      <c r="AQ76" s="174" t="s">
        <v>328</v>
      </c>
      <c r="AR76" s="174">
        <v>6000</v>
      </c>
    </row>
    <row r="77" spans="23:44" ht="15">
      <c r="W77" s="133" t="s">
        <v>275</v>
      </c>
      <c r="AO77" s="174" t="s">
        <v>248</v>
      </c>
      <c r="AP77" s="174" t="s">
        <v>286</v>
      </c>
      <c r="AQ77" s="174" t="s">
        <v>329</v>
      </c>
      <c r="AR77" s="174">
        <v>7666</v>
      </c>
    </row>
    <row r="78" spans="23:44" ht="15">
      <c r="W78" s="133" t="s">
        <v>276</v>
      </c>
      <c r="AO78" s="174" t="s">
        <v>248</v>
      </c>
      <c r="AP78" s="174" t="s">
        <v>407</v>
      </c>
      <c r="AQ78" s="174" t="s">
        <v>429</v>
      </c>
      <c r="AR78" s="174">
        <v>3177</v>
      </c>
    </row>
    <row r="79" spans="23:44" ht="30">
      <c r="W79" s="133" t="s">
        <v>277</v>
      </c>
      <c r="AO79" s="174" t="s">
        <v>248</v>
      </c>
      <c r="AP79" s="174" t="s">
        <v>33</v>
      </c>
      <c r="AQ79" s="174" t="s">
        <v>330</v>
      </c>
      <c r="AR79" s="174">
        <v>6000</v>
      </c>
    </row>
    <row r="80" spans="23:44" ht="15">
      <c r="W80" s="133" t="s">
        <v>278</v>
      </c>
      <c r="AO80" s="174" t="s">
        <v>249</v>
      </c>
      <c r="AP80" s="174" t="s">
        <v>286</v>
      </c>
      <c r="AQ80" s="174" t="s">
        <v>331</v>
      </c>
      <c r="AR80" s="174">
        <v>2857</v>
      </c>
    </row>
    <row r="81" spans="23:44" ht="15">
      <c r="W81" s="133" t="s">
        <v>279</v>
      </c>
      <c r="AO81" s="174" t="s">
        <v>249</v>
      </c>
      <c r="AP81" s="174" t="s">
        <v>407</v>
      </c>
      <c r="AQ81" s="174" t="s">
        <v>430</v>
      </c>
      <c r="AR81" s="174">
        <v>1446</v>
      </c>
    </row>
    <row r="82" spans="23:44" ht="15">
      <c r="W82" s="133" t="s">
        <v>280</v>
      </c>
      <c r="AO82" s="174" t="s">
        <v>249</v>
      </c>
      <c r="AP82" s="174" t="s">
        <v>33</v>
      </c>
      <c r="AQ82" s="174" t="s">
        <v>332</v>
      </c>
      <c r="AR82" s="174">
        <v>6000</v>
      </c>
    </row>
    <row r="83" spans="23:44" ht="15">
      <c r="W83" s="133" t="s">
        <v>281</v>
      </c>
      <c r="AO83" s="174" t="s">
        <v>250</v>
      </c>
      <c r="AP83" s="174" t="s">
        <v>286</v>
      </c>
      <c r="AQ83" s="174" t="s">
        <v>333</v>
      </c>
      <c r="AR83" s="174">
        <v>4730</v>
      </c>
    </row>
    <row r="84" spans="23:44" ht="15">
      <c r="W84" s="133" t="s">
        <v>282</v>
      </c>
      <c r="AO84" s="174" t="s">
        <v>250</v>
      </c>
      <c r="AP84" s="174" t="s">
        <v>407</v>
      </c>
      <c r="AQ84" s="174" t="s">
        <v>431</v>
      </c>
      <c r="AR84" s="174">
        <v>2120</v>
      </c>
    </row>
    <row r="85" spans="23:44" ht="15">
      <c r="W85" s="133" t="s">
        <v>283</v>
      </c>
      <c r="AO85" s="174" t="s">
        <v>250</v>
      </c>
      <c r="AP85" s="174" t="s">
        <v>33</v>
      </c>
      <c r="AQ85" s="174" t="s">
        <v>334</v>
      </c>
      <c r="AR85" s="174">
        <v>6000</v>
      </c>
    </row>
    <row r="86" spans="23:44" ht="15">
      <c r="W86" s="133" t="s">
        <v>284</v>
      </c>
      <c r="AO86" s="174" t="s">
        <v>251</v>
      </c>
      <c r="AP86" s="174" t="s">
        <v>286</v>
      </c>
      <c r="AQ86" s="174" t="s">
        <v>335</v>
      </c>
      <c r="AR86" s="174">
        <v>6631</v>
      </c>
    </row>
    <row r="87" spans="23:44" ht="15">
      <c r="W87" s="133" t="s">
        <v>285</v>
      </c>
      <c r="AO87" s="174" t="s">
        <v>251</v>
      </c>
      <c r="AP87" s="174" t="s">
        <v>407</v>
      </c>
      <c r="AQ87" s="174" t="s">
        <v>432</v>
      </c>
      <c r="AR87" s="174">
        <v>2805</v>
      </c>
    </row>
    <row r="88" spans="23:44" ht="15">
      <c r="W88" s="133" t="s">
        <v>24</v>
      </c>
      <c r="AO88" s="174" t="s">
        <v>251</v>
      </c>
      <c r="AP88" s="174" t="s">
        <v>33</v>
      </c>
      <c r="AQ88" s="174" t="s">
        <v>336</v>
      </c>
      <c r="AR88" s="174">
        <v>6000</v>
      </c>
    </row>
    <row r="89" spans="41:44" ht="12.75">
      <c r="AO89" s="174" t="s">
        <v>252</v>
      </c>
      <c r="AP89" s="174" t="s">
        <v>286</v>
      </c>
      <c r="AQ89" s="174" t="s">
        <v>337</v>
      </c>
      <c r="AR89" s="174">
        <v>4056</v>
      </c>
    </row>
    <row r="90" spans="41:44" ht="12.75">
      <c r="AO90" s="174" t="s">
        <v>252</v>
      </c>
      <c r="AP90" s="174" t="s">
        <v>407</v>
      </c>
      <c r="AQ90" s="174" t="s">
        <v>433</v>
      </c>
      <c r="AR90" s="174">
        <v>1878</v>
      </c>
    </row>
    <row r="91" spans="41:44" ht="12.75">
      <c r="AO91" s="174" t="s">
        <v>252</v>
      </c>
      <c r="AP91" s="174" t="s">
        <v>33</v>
      </c>
      <c r="AQ91" s="174" t="s">
        <v>338</v>
      </c>
      <c r="AR91" s="174">
        <v>6000</v>
      </c>
    </row>
    <row r="92" spans="41:44" ht="12.75">
      <c r="AO92" s="174" t="s">
        <v>253</v>
      </c>
      <c r="AP92" s="174" t="s">
        <v>286</v>
      </c>
      <c r="AQ92" s="174" t="s">
        <v>339</v>
      </c>
      <c r="AR92" s="174">
        <v>3748</v>
      </c>
    </row>
    <row r="93" spans="41:44" ht="12.75">
      <c r="AO93" s="174" t="s">
        <v>253</v>
      </c>
      <c r="AP93" s="174" t="s">
        <v>407</v>
      </c>
      <c r="AQ93" s="174" t="s">
        <v>434</v>
      </c>
      <c r="AR93" s="174">
        <v>1767</v>
      </c>
    </row>
    <row r="94" spans="41:44" ht="12.75">
      <c r="AO94" s="174" t="s">
        <v>253</v>
      </c>
      <c r="AP94" s="174" t="s">
        <v>33</v>
      </c>
      <c r="AQ94" s="174" t="s">
        <v>340</v>
      </c>
      <c r="AR94" s="174">
        <v>6000</v>
      </c>
    </row>
    <row r="95" spans="41:44" ht="12.75">
      <c r="AO95" s="174" t="s">
        <v>254</v>
      </c>
      <c r="AP95" s="174" t="s">
        <v>286</v>
      </c>
      <c r="AQ95" s="174" t="s">
        <v>341</v>
      </c>
      <c r="AR95" s="174">
        <v>2857</v>
      </c>
    </row>
    <row r="96" spans="41:44" ht="12.75">
      <c r="AO96" s="174" t="s">
        <v>254</v>
      </c>
      <c r="AP96" s="174" t="s">
        <v>407</v>
      </c>
      <c r="AQ96" s="174" t="s">
        <v>435</v>
      </c>
      <c r="AR96" s="174">
        <v>1446</v>
      </c>
    </row>
    <row r="97" spans="41:44" ht="12.75">
      <c r="AO97" s="174" t="s">
        <v>254</v>
      </c>
      <c r="AP97" s="174" t="s">
        <v>33</v>
      </c>
      <c r="AQ97" s="174" t="s">
        <v>342</v>
      </c>
      <c r="AR97" s="174">
        <v>6000</v>
      </c>
    </row>
    <row r="98" spans="41:44" ht="12.75">
      <c r="AO98" s="174" t="s">
        <v>255</v>
      </c>
      <c r="AP98" s="174" t="s">
        <v>286</v>
      </c>
      <c r="AQ98" s="174" t="s">
        <v>343</v>
      </c>
      <c r="AR98" s="174">
        <v>3064</v>
      </c>
    </row>
    <row r="99" spans="41:44" ht="12.75">
      <c r="AO99" s="174" t="s">
        <v>255</v>
      </c>
      <c r="AP99" s="174" t="s">
        <v>407</v>
      </c>
      <c r="AQ99" s="174" t="s">
        <v>436</v>
      </c>
      <c r="AR99" s="174">
        <v>1521</v>
      </c>
    </row>
    <row r="100" spans="41:44" ht="12.75">
      <c r="AO100" s="174" t="s">
        <v>255</v>
      </c>
      <c r="AP100" s="174" t="s">
        <v>33</v>
      </c>
      <c r="AQ100" s="174" t="s">
        <v>344</v>
      </c>
      <c r="AR100" s="174">
        <v>6000</v>
      </c>
    </row>
    <row r="101" spans="41:44" ht="12.75">
      <c r="AO101" s="174" t="s">
        <v>256</v>
      </c>
      <c r="AP101" s="174" t="s">
        <v>286</v>
      </c>
      <c r="AQ101" s="174" t="s">
        <v>345</v>
      </c>
      <c r="AR101" s="174">
        <v>4833</v>
      </c>
    </row>
    <row r="102" spans="41:44" ht="12.75">
      <c r="AO102" s="174" t="s">
        <v>256</v>
      </c>
      <c r="AP102" s="174" t="s">
        <v>407</v>
      </c>
      <c r="AQ102" s="174" t="s">
        <v>437</v>
      </c>
      <c r="AR102" s="174">
        <v>2157</v>
      </c>
    </row>
    <row r="103" spans="41:44" ht="12.75">
      <c r="AO103" s="174" t="s">
        <v>256</v>
      </c>
      <c r="AP103" s="174" t="s">
        <v>33</v>
      </c>
      <c r="AQ103" s="174" t="s">
        <v>346</v>
      </c>
      <c r="AR103" s="174">
        <v>6000</v>
      </c>
    </row>
    <row r="104" spans="41:44" ht="12.75">
      <c r="AO104" s="174" t="s">
        <v>257</v>
      </c>
      <c r="AP104" s="174" t="s">
        <v>286</v>
      </c>
      <c r="AQ104" s="174" t="s">
        <v>347</v>
      </c>
      <c r="AR104" s="174">
        <v>2857</v>
      </c>
    </row>
    <row r="105" spans="41:44" ht="12.75">
      <c r="AO105" s="174" t="s">
        <v>257</v>
      </c>
      <c r="AP105" s="174" t="s">
        <v>407</v>
      </c>
      <c r="AQ105" s="174" t="s">
        <v>438</v>
      </c>
      <c r="AR105" s="174">
        <v>1446</v>
      </c>
    </row>
    <row r="106" spans="41:44" ht="12.75">
      <c r="AO106" s="174" t="s">
        <v>257</v>
      </c>
      <c r="AP106" s="174" t="s">
        <v>33</v>
      </c>
      <c r="AQ106" s="174" t="s">
        <v>348</v>
      </c>
      <c r="AR106" s="174">
        <v>6000</v>
      </c>
    </row>
    <row r="107" spans="41:44" ht="12.75">
      <c r="AO107" s="174" t="s">
        <v>258</v>
      </c>
      <c r="AP107" s="174" t="s">
        <v>286</v>
      </c>
      <c r="AQ107" s="174" t="s">
        <v>349</v>
      </c>
      <c r="AR107" s="174">
        <v>3748</v>
      </c>
    </row>
    <row r="108" spans="41:44" ht="12.75">
      <c r="AO108" s="174" t="s">
        <v>258</v>
      </c>
      <c r="AP108" s="174" t="s">
        <v>407</v>
      </c>
      <c r="AQ108" s="174" t="s">
        <v>439</v>
      </c>
      <c r="AR108" s="174">
        <v>1767</v>
      </c>
    </row>
    <row r="109" spans="41:44" ht="12.75">
      <c r="AO109" s="174" t="s">
        <v>258</v>
      </c>
      <c r="AP109" s="174" t="s">
        <v>33</v>
      </c>
      <c r="AQ109" s="174" t="s">
        <v>350</v>
      </c>
      <c r="AR109" s="174">
        <v>6000</v>
      </c>
    </row>
    <row r="110" spans="41:44" ht="12.75">
      <c r="AO110" s="174" t="s">
        <v>259</v>
      </c>
      <c r="AP110" s="174" t="s">
        <v>286</v>
      </c>
      <c r="AQ110" s="174" t="s">
        <v>351</v>
      </c>
      <c r="AR110" s="174">
        <v>1954</v>
      </c>
    </row>
    <row r="111" spans="41:44" ht="12.75">
      <c r="AO111" s="174" t="s">
        <v>259</v>
      </c>
      <c r="AP111" s="174" t="s">
        <v>407</v>
      </c>
      <c r="AQ111" s="174" t="s">
        <v>440</v>
      </c>
      <c r="AR111" s="174">
        <v>1121</v>
      </c>
    </row>
    <row r="112" spans="41:44" ht="12.75">
      <c r="AO112" s="174" t="s">
        <v>259</v>
      </c>
      <c r="AP112" s="174" t="s">
        <v>33</v>
      </c>
      <c r="AQ112" s="174" t="s">
        <v>352</v>
      </c>
      <c r="AR112" s="174">
        <v>6000</v>
      </c>
    </row>
    <row r="113" spans="41:44" ht="12.75">
      <c r="AO113" s="174" t="s">
        <v>260</v>
      </c>
      <c r="AP113" s="174" t="s">
        <v>286</v>
      </c>
      <c r="AQ113" s="174" t="s">
        <v>353</v>
      </c>
      <c r="AR113" s="174">
        <v>7665</v>
      </c>
    </row>
    <row r="114" spans="41:44" ht="12.75">
      <c r="AO114" s="174" t="s">
        <v>260</v>
      </c>
      <c r="AP114" s="174" t="s">
        <v>407</v>
      </c>
      <c r="AQ114" s="174" t="s">
        <v>441</v>
      </c>
      <c r="AR114" s="174">
        <v>3177</v>
      </c>
    </row>
    <row r="115" spans="41:44" ht="12.75">
      <c r="AO115" s="174" t="s">
        <v>260</v>
      </c>
      <c r="AP115" s="174" t="s">
        <v>33</v>
      </c>
      <c r="AQ115" s="174" t="s">
        <v>354</v>
      </c>
      <c r="AR115" s="174">
        <v>6000</v>
      </c>
    </row>
    <row r="116" spans="41:44" ht="12.75">
      <c r="AO116" s="174" t="s">
        <v>261</v>
      </c>
      <c r="AP116" s="174" t="s">
        <v>286</v>
      </c>
      <c r="AQ116" s="174" t="s">
        <v>355</v>
      </c>
      <c r="AR116" s="174">
        <v>3748</v>
      </c>
    </row>
    <row r="117" spans="41:44" ht="12.75">
      <c r="AO117" s="174" t="s">
        <v>261</v>
      </c>
      <c r="AP117" s="174" t="s">
        <v>407</v>
      </c>
      <c r="AQ117" s="174" t="s">
        <v>442</v>
      </c>
      <c r="AR117" s="174">
        <v>1767</v>
      </c>
    </row>
    <row r="118" spans="41:44" ht="12.75">
      <c r="AO118" s="174" t="s">
        <v>261</v>
      </c>
      <c r="AP118" s="174" t="s">
        <v>33</v>
      </c>
      <c r="AQ118" s="174" t="s">
        <v>356</v>
      </c>
      <c r="AR118" s="174">
        <v>6000</v>
      </c>
    </row>
    <row r="119" spans="41:44" ht="12.75">
      <c r="AO119" s="174" t="s">
        <v>262</v>
      </c>
      <c r="AP119" s="174" t="s">
        <v>286</v>
      </c>
      <c r="AQ119" s="174" t="s">
        <v>357</v>
      </c>
      <c r="AR119" s="174">
        <v>5840</v>
      </c>
    </row>
    <row r="120" spans="41:44" ht="12.75">
      <c r="AO120" s="174" t="s">
        <v>262</v>
      </c>
      <c r="AP120" s="174" t="s">
        <v>407</v>
      </c>
      <c r="AQ120" s="174" t="s">
        <v>443</v>
      </c>
      <c r="AR120" s="174">
        <v>2520</v>
      </c>
    </row>
    <row r="121" spans="41:44" ht="12.75">
      <c r="AO121" s="174" t="s">
        <v>262</v>
      </c>
      <c r="AP121" s="174" t="s">
        <v>33</v>
      </c>
      <c r="AQ121" s="174" t="s">
        <v>358</v>
      </c>
      <c r="AR121" s="174">
        <v>6000</v>
      </c>
    </row>
    <row r="122" spans="41:44" ht="12.75">
      <c r="AO122" s="174" t="s">
        <v>263</v>
      </c>
      <c r="AP122" s="174" t="s">
        <v>286</v>
      </c>
      <c r="AQ122" s="174" t="s">
        <v>359</v>
      </c>
      <c r="AR122" s="174">
        <v>3748</v>
      </c>
    </row>
    <row r="123" spans="41:44" ht="12.75">
      <c r="AO123" s="174" t="s">
        <v>263</v>
      </c>
      <c r="AP123" s="174" t="s">
        <v>407</v>
      </c>
      <c r="AQ123" s="174" t="s">
        <v>444</v>
      </c>
      <c r="AR123" s="174">
        <v>1767</v>
      </c>
    </row>
    <row r="124" spans="41:44" ht="12.75">
      <c r="AO124" s="174" t="s">
        <v>263</v>
      </c>
      <c r="AP124" s="174" t="s">
        <v>33</v>
      </c>
      <c r="AQ124" s="174" t="s">
        <v>360</v>
      </c>
      <c r="AR124" s="174">
        <v>6000</v>
      </c>
    </row>
    <row r="125" spans="41:44" ht="12.75">
      <c r="AO125" s="174" t="s">
        <v>264</v>
      </c>
      <c r="AP125" s="174" t="s">
        <v>286</v>
      </c>
      <c r="AQ125" s="174" t="s">
        <v>361</v>
      </c>
      <c r="AR125" s="174">
        <v>3748</v>
      </c>
    </row>
    <row r="126" spans="41:44" ht="12.75">
      <c r="AO126" s="174" t="s">
        <v>264</v>
      </c>
      <c r="AP126" s="174" t="s">
        <v>407</v>
      </c>
      <c r="AQ126" s="174" t="s">
        <v>445</v>
      </c>
      <c r="AR126" s="174">
        <v>1767</v>
      </c>
    </row>
    <row r="127" spans="41:44" ht="12.75">
      <c r="AO127" s="174" t="s">
        <v>264</v>
      </c>
      <c r="AP127" s="174" t="s">
        <v>33</v>
      </c>
      <c r="AQ127" s="174" t="s">
        <v>362</v>
      </c>
      <c r="AR127" s="174">
        <v>6000</v>
      </c>
    </row>
    <row r="128" spans="41:44" ht="12.75">
      <c r="AO128" s="174" t="s">
        <v>265</v>
      </c>
      <c r="AP128" s="174" t="s">
        <v>286</v>
      </c>
      <c r="AQ128" s="174" t="s">
        <v>363</v>
      </c>
      <c r="AR128" s="174">
        <v>4368</v>
      </c>
    </row>
    <row r="129" spans="41:44" ht="12.75">
      <c r="AO129" s="174" t="s">
        <v>265</v>
      </c>
      <c r="AP129" s="174" t="s">
        <v>407</v>
      </c>
      <c r="AQ129" s="174" t="s">
        <v>446</v>
      </c>
      <c r="AR129" s="174">
        <v>1990</v>
      </c>
    </row>
    <row r="130" spans="41:44" ht="12.75">
      <c r="AO130" s="174" t="s">
        <v>265</v>
      </c>
      <c r="AP130" s="174" t="s">
        <v>33</v>
      </c>
      <c r="AQ130" s="174" t="s">
        <v>364</v>
      </c>
      <c r="AR130" s="174">
        <v>6000</v>
      </c>
    </row>
    <row r="131" spans="41:44" ht="12.75">
      <c r="AO131" s="174" t="s">
        <v>266</v>
      </c>
      <c r="AP131" s="174" t="s">
        <v>286</v>
      </c>
      <c r="AQ131" s="174" t="s">
        <v>365</v>
      </c>
      <c r="AR131" s="174">
        <v>5477</v>
      </c>
    </row>
    <row r="132" spans="41:44" ht="12.75">
      <c r="AO132" s="174" t="s">
        <v>266</v>
      </c>
      <c r="AP132" s="174" t="s">
        <v>407</v>
      </c>
      <c r="AQ132" s="174" t="s">
        <v>447</v>
      </c>
      <c r="AR132" s="174">
        <v>2389</v>
      </c>
    </row>
    <row r="133" spans="41:44" ht="12.75">
      <c r="AO133" s="174" t="s">
        <v>266</v>
      </c>
      <c r="AP133" s="174" t="s">
        <v>33</v>
      </c>
      <c r="AQ133" s="174" t="s">
        <v>366</v>
      </c>
      <c r="AR133" s="174">
        <v>6000</v>
      </c>
    </row>
    <row r="134" spans="41:44" ht="12.75">
      <c r="AO134" s="174" t="s">
        <v>267</v>
      </c>
      <c r="AP134" s="174" t="s">
        <v>286</v>
      </c>
      <c r="AQ134" s="174" t="s">
        <v>367</v>
      </c>
      <c r="AR134" s="174">
        <v>2586</v>
      </c>
    </row>
    <row r="135" spans="41:44" ht="12.75">
      <c r="AO135" s="174" t="s">
        <v>267</v>
      </c>
      <c r="AP135" s="174" t="s">
        <v>407</v>
      </c>
      <c r="AQ135" s="174" t="s">
        <v>448</v>
      </c>
      <c r="AR135" s="174">
        <v>1348</v>
      </c>
    </row>
    <row r="136" spans="41:44" ht="12.75">
      <c r="AO136" s="174" t="s">
        <v>267</v>
      </c>
      <c r="AP136" s="174" t="s">
        <v>33</v>
      </c>
      <c r="AQ136" s="174" t="s">
        <v>368</v>
      </c>
      <c r="AR136" s="174">
        <v>6000</v>
      </c>
    </row>
    <row r="137" spans="41:44" ht="12.75">
      <c r="AO137" s="174" t="s">
        <v>268</v>
      </c>
      <c r="AP137" s="174" t="s">
        <v>286</v>
      </c>
      <c r="AQ137" s="174" t="s">
        <v>369</v>
      </c>
      <c r="AR137" s="174">
        <v>7665</v>
      </c>
    </row>
    <row r="138" spans="41:44" ht="12.75">
      <c r="AO138" s="174" t="s">
        <v>268</v>
      </c>
      <c r="AP138" s="174" t="s">
        <v>407</v>
      </c>
      <c r="AQ138" s="174" t="s">
        <v>449</v>
      </c>
      <c r="AR138" s="174">
        <v>3177</v>
      </c>
    </row>
    <row r="139" spans="41:44" ht="12.75">
      <c r="AO139" s="174" t="s">
        <v>268</v>
      </c>
      <c r="AP139" s="174" t="s">
        <v>33</v>
      </c>
      <c r="AQ139" s="174" t="s">
        <v>370</v>
      </c>
      <c r="AR139" s="174">
        <v>6000</v>
      </c>
    </row>
    <row r="140" spans="41:44" ht="12.75">
      <c r="AO140" s="174" t="s">
        <v>269</v>
      </c>
      <c r="AP140" s="174" t="s">
        <v>286</v>
      </c>
      <c r="AQ140" s="174" t="s">
        <v>371</v>
      </c>
      <c r="AR140" s="174">
        <v>3748</v>
      </c>
    </row>
    <row r="141" spans="41:44" ht="12.75">
      <c r="AO141" s="174" t="s">
        <v>269</v>
      </c>
      <c r="AP141" s="174" t="s">
        <v>407</v>
      </c>
      <c r="AQ141" s="174" t="s">
        <v>450</v>
      </c>
      <c r="AR141" s="174">
        <v>1767</v>
      </c>
    </row>
    <row r="142" spans="41:44" ht="12.75">
      <c r="AO142" s="174" t="s">
        <v>269</v>
      </c>
      <c r="AP142" s="174" t="s">
        <v>33</v>
      </c>
      <c r="AQ142" s="174" t="s">
        <v>372</v>
      </c>
      <c r="AR142" s="174">
        <v>6000</v>
      </c>
    </row>
    <row r="143" spans="41:44" ht="12.75">
      <c r="AO143" s="174" t="s">
        <v>270</v>
      </c>
      <c r="AP143" s="174" t="s">
        <v>286</v>
      </c>
      <c r="AQ143" s="174" t="s">
        <v>373</v>
      </c>
      <c r="AR143" s="174">
        <v>1949</v>
      </c>
    </row>
    <row r="144" spans="41:44" ht="12.75">
      <c r="AO144" s="174" t="s">
        <v>270</v>
      </c>
      <c r="AP144" s="174" t="s">
        <v>407</v>
      </c>
      <c r="AQ144" s="174" t="s">
        <v>451</v>
      </c>
      <c r="AR144" s="174">
        <v>1119</v>
      </c>
    </row>
    <row r="145" spans="41:44" ht="12.75">
      <c r="AO145" s="174" t="s">
        <v>270</v>
      </c>
      <c r="AP145" s="174" t="s">
        <v>33</v>
      </c>
      <c r="AQ145" s="174" t="s">
        <v>374</v>
      </c>
      <c r="AR145" s="174">
        <v>6000</v>
      </c>
    </row>
    <row r="146" spans="41:44" ht="12.75">
      <c r="AO146" s="174" t="s">
        <v>271</v>
      </c>
      <c r="AP146" s="174" t="s">
        <v>286</v>
      </c>
      <c r="AQ146" s="174" t="s">
        <v>375</v>
      </c>
      <c r="AR146" s="174">
        <v>2602</v>
      </c>
    </row>
    <row r="147" spans="41:44" ht="12.75">
      <c r="AO147" s="174" t="s">
        <v>271</v>
      </c>
      <c r="AP147" s="174" t="s">
        <v>407</v>
      </c>
      <c r="AQ147" s="174" t="s">
        <v>452</v>
      </c>
      <c r="AR147" s="174">
        <v>1354</v>
      </c>
    </row>
    <row r="148" spans="41:44" ht="12.75">
      <c r="AO148" s="174" t="s">
        <v>271</v>
      </c>
      <c r="AP148" s="174" t="s">
        <v>33</v>
      </c>
      <c r="AQ148" s="174" t="s">
        <v>376</v>
      </c>
      <c r="AR148" s="174">
        <v>6000</v>
      </c>
    </row>
    <row r="149" spans="41:44" ht="12.75">
      <c r="AO149" s="174" t="s">
        <v>272</v>
      </c>
      <c r="AP149" s="174" t="s">
        <v>286</v>
      </c>
      <c r="AQ149" s="174" t="s">
        <v>377</v>
      </c>
      <c r="AR149" s="174">
        <v>1955</v>
      </c>
    </row>
    <row r="150" spans="41:44" ht="12.75">
      <c r="AO150" s="174" t="s">
        <v>272</v>
      </c>
      <c r="AP150" s="174" t="s">
        <v>407</v>
      </c>
      <c r="AQ150" s="174" t="s">
        <v>453</v>
      </c>
      <c r="AR150" s="174">
        <v>1121</v>
      </c>
    </row>
    <row r="151" spans="41:44" ht="12.75">
      <c r="AO151" s="174" t="s">
        <v>272</v>
      </c>
      <c r="AP151" s="174" t="s">
        <v>33</v>
      </c>
      <c r="AQ151" s="174" t="s">
        <v>378</v>
      </c>
      <c r="AR151" s="174">
        <v>6000</v>
      </c>
    </row>
    <row r="152" spans="41:44" ht="12.75">
      <c r="AO152" s="174" t="s">
        <v>273</v>
      </c>
      <c r="AP152" s="174" t="s">
        <v>286</v>
      </c>
      <c r="AQ152" s="174" t="s">
        <v>379</v>
      </c>
      <c r="AR152" s="174">
        <v>3066</v>
      </c>
    </row>
    <row r="153" spans="41:44" ht="12.75">
      <c r="AO153" s="174" t="s">
        <v>273</v>
      </c>
      <c r="AP153" s="174" t="s">
        <v>407</v>
      </c>
      <c r="AQ153" s="174" t="s">
        <v>454</v>
      </c>
      <c r="AR153" s="174">
        <v>1521</v>
      </c>
    </row>
    <row r="154" spans="41:44" ht="12.75">
      <c r="AO154" s="174" t="s">
        <v>273</v>
      </c>
      <c r="AP154" s="174" t="s">
        <v>33</v>
      </c>
      <c r="AQ154" s="174" t="s">
        <v>380</v>
      </c>
      <c r="AR154" s="174">
        <v>6000</v>
      </c>
    </row>
    <row r="155" spans="41:44" ht="12.75">
      <c r="AO155" s="174" t="s">
        <v>274</v>
      </c>
      <c r="AP155" s="174" t="s">
        <v>286</v>
      </c>
      <c r="AQ155" s="174" t="s">
        <v>381</v>
      </c>
      <c r="AR155" s="174">
        <v>4182</v>
      </c>
    </row>
    <row r="156" spans="41:44" ht="12.75">
      <c r="AO156" s="174" t="s">
        <v>274</v>
      </c>
      <c r="AP156" s="174" t="s">
        <v>407</v>
      </c>
      <c r="AQ156" s="174" t="s">
        <v>455</v>
      </c>
      <c r="AR156" s="174">
        <v>1923</v>
      </c>
    </row>
    <row r="157" spans="41:44" ht="12.75">
      <c r="AO157" s="174" t="s">
        <v>274</v>
      </c>
      <c r="AP157" s="174" t="s">
        <v>33</v>
      </c>
      <c r="AQ157" s="174" t="s">
        <v>382</v>
      </c>
      <c r="AR157" s="174">
        <v>6000</v>
      </c>
    </row>
    <row r="158" spans="41:44" ht="12.75">
      <c r="AO158" s="174" t="s">
        <v>0</v>
      </c>
      <c r="AP158" s="174" t="s">
        <v>286</v>
      </c>
      <c r="AQ158" s="174" t="s">
        <v>383</v>
      </c>
      <c r="AR158" s="174">
        <v>4057</v>
      </c>
    </row>
    <row r="159" spans="41:44" ht="12.75">
      <c r="AO159" s="174" t="s">
        <v>0</v>
      </c>
      <c r="AP159" s="174" t="s">
        <v>407</v>
      </c>
      <c r="AQ159" s="174" t="s">
        <v>456</v>
      </c>
      <c r="AR159" s="174">
        <v>1878</v>
      </c>
    </row>
    <row r="160" spans="41:44" ht="12.75">
      <c r="AO160" s="174" t="s">
        <v>0</v>
      </c>
      <c r="AP160" s="174" t="s">
        <v>33</v>
      </c>
      <c r="AQ160" s="174" t="s">
        <v>384</v>
      </c>
      <c r="AR160" s="174">
        <v>6000</v>
      </c>
    </row>
    <row r="161" spans="41:44" ht="12.75">
      <c r="AO161" s="174" t="s">
        <v>275</v>
      </c>
      <c r="AP161" s="174" t="s">
        <v>286</v>
      </c>
      <c r="AQ161" s="174" t="s">
        <v>385</v>
      </c>
      <c r="AR161" s="174">
        <v>2187</v>
      </c>
    </row>
    <row r="162" spans="41:44" ht="12.75">
      <c r="AO162" s="174" t="s">
        <v>275</v>
      </c>
      <c r="AP162" s="174" t="s">
        <v>407</v>
      </c>
      <c r="AQ162" s="174" t="s">
        <v>457</v>
      </c>
      <c r="AR162" s="174">
        <v>1205</v>
      </c>
    </row>
    <row r="163" spans="41:44" ht="12.75">
      <c r="AO163" s="174" t="s">
        <v>275</v>
      </c>
      <c r="AP163" s="174" t="s">
        <v>33</v>
      </c>
      <c r="AQ163" s="174" t="s">
        <v>386</v>
      </c>
      <c r="AR163" s="174">
        <v>6000</v>
      </c>
    </row>
    <row r="164" spans="41:44" ht="12.75">
      <c r="AO164" s="174" t="s">
        <v>276</v>
      </c>
      <c r="AP164" s="174" t="s">
        <v>286</v>
      </c>
      <c r="AQ164" s="174" t="s">
        <v>387</v>
      </c>
      <c r="AR164" s="174">
        <v>2187</v>
      </c>
    </row>
    <row r="165" spans="41:44" ht="12.75">
      <c r="AO165" s="174" t="s">
        <v>276</v>
      </c>
      <c r="AP165" s="174" t="s">
        <v>407</v>
      </c>
      <c r="AQ165" s="174" t="s">
        <v>458</v>
      </c>
      <c r="AR165" s="174">
        <v>1205</v>
      </c>
    </row>
    <row r="166" spans="41:44" ht="12.75">
      <c r="AO166" s="174" t="s">
        <v>276</v>
      </c>
      <c r="AP166" s="174" t="s">
        <v>33</v>
      </c>
      <c r="AQ166" s="174" t="s">
        <v>388</v>
      </c>
      <c r="AR166" s="174">
        <v>6000</v>
      </c>
    </row>
    <row r="167" spans="41:44" ht="12.75">
      <c r="AO167" s="174" t="s">
        <v>277</v>
      </c>
      <c r="AP167" s="174" t="s">
        <v>286</v>
      </c>
      <c r="AQ167" s="174" t="s">
        <v>389</v>
      </c>
      <c r="AR167" s="174">
        <v>2187</v>
      </c>
    </row>
    <row r="168" spans="41:44" ht="12.75">
      <c r="AO168" s="174" t="s">
        <v>277</v>
      </c>
      <c r="AP168" s="174" t="s">
        <v>407</v>
      </c>
      <c r="AQ168" s="174" t="s">
        <v>459</v>
      </c>
      <c r="AR168" s="174">
        <v>1205</v>
      </c>
    </row>
    <row r="169" spans="41:44" ht="12.75">
      <c r="AO169" s="174" t="s">
        <v>277</v>
      </c>
      <c r="AP169" s="174" t="s">
        <v>33</v>
      </c>
      <c r="AQ169" s="174" t="s">
        <v>390</v>
      </c>
      <c r="AR169" s="174">
        <v>6000</v>
      </c>
    </row>
    <row r="170" spans="41:44" ht="12.75">
      <c r="AO170" s="174" t="s">
        <v>278</v>
      </c>
      <c r="AP170" s="174" t="s">
        <v>286</v>
      </c>
      <c r="AQ170" s="174" t="s">
        <v>391</v>
      </c>
      <c r="AR170" s="174">
        <v>2187</v>
      </c>
    </row>
    <row r="171" spans="41:44" ht="12.75">
      <c r="AO171" s="174" t="s">
        <v>278</v>
      </c>
      <c r="AP171" s="174" t="s">
        <v>407</v>
      </c>
      <c r="AQ171" s="174" t="s">
        <v>460</v>
      </c>
      <c r="AR171" s="174">
        <v>1205</v>
      </c>
    </row>
    <row r="172" spans="41:44" ht="12.75">
      <c r="AO172" s="174" t="s">
        <v>278</v>
      </c>
      <c r="AP172" s="174" t="s">
        <v>33</v>
      </c>
      <c r="AQ172" s="174" t="s">
        <v>392</v>
      </c>
      <c r="AR172" s="174">
        <v>6000</v>
      </c>
    </row>
    <row r="173" spans="41:44" ht="12.75">
      <c r="AO173" s="174" t="s">
        <v>279</v>
      </c>
      <c r="AP173" s="174" t="s">
        <v>286</v>
      </c>
      <c r="AQ173" s="174" t="s">
        <v>393</v>
      </c>
      <c r="AR173" s="174">
        <v>3750</v>
      </c>
    </row>
    <row r="174" spans="41:44" ht="12.75">
      <c r="AO174" s="174" t="s">
        <v>279</v>
      </c>
      <c r="AP174" s="174" t="s">
        <v>407</v>
      </c>
      <c r="AQ174" s="174" t="s">
        <v>461</v>
      </c>
      <c r="AR174" s="174">
        <v>1768</v>
      </c>
    </row>
    <row r="175" spans="41:44" ht="12.75">
      <c r="AO175" s="174" t="s">
        <v>279</v>
      </c>
      <c r="AP175" s="174" t="s">
        <v>33</v>
      </c>
      <c r="AQ175" s="174" t="s">
        <v>394</v>
      </c>
      <c r="AR175" s="174">
        <v>6000</v>
      </c>
    </row>
    <row r="176" spans="41:44" ht="12.75">
      <c r="AO176" s="174" t="s">
        <v>280</v>
      </c>
      <c r="AP176" s="174" t="s">
        <v>286</v>
      </c>
      <c r="AQ176" s="174" t="s">
        <v>395</v>
      </c>
      <c r="AR176" s="174">
        <v>1954</v>
      </c>
    </row>
    <row r="177" spans="41:44" ht="12.75">
      <c r="AO177" s="174" t="s">
        <v>280</v>
      </c>
      <c r="AP177" s="174" t="s">
        <v>407</v>
      </c>
      <c r="AQ177" s="174" t="s">
        <v>462</v>
      </c>
      <c r="AR177" s="174">
        <v>1121</v>
      </c>
    </row>
    <row r="178" spans="41:44" ht="12.75">
      <c r="AO178" s="174" t="s">
        <v>280</v>
      </c>
      <c r="AP178" s="174" t="s">
        <v>33</v>
      </c>
      <c r="AQ178" s="174" t="s">
        <v>396</v>
      </c>
      <c r="AR178" s="174">
        <v>6000</v>
      </c>
    </row>
    <row r="179" spans="41:44" ht="12.75">
      <c r="AO179" s="174" t="s">
        <v>281</v>
      </c>
      <c r="AP179" s="174" t="s">
        <v>286</v>
      </c>
      <c r="AQ179" s="174" t="s">
        <v>397</v>
      </c>
      <c r="AR179" s="174">
        <v>3748</v>
      </c>
    </row>
    <row r="180" spans="41:44" ht="12.75">
      <c r="AO180" s="174" t="s">
        <v>281</v>
      </c>
      <c r="AP180" s="174" t="s">
        <v>407</v>
      </c>
      <c r="AQ180" s="174" t="s">
        <v>463</v>
      </c>
      <c r="AR180" s="174">
        <v>1767</v>
      </c>
    </row>
    <row r="181" spans="41:44" ht="12.75">
      <c r="AO181" s="174" t="s">
        <v>281</v>
      </c>
      <c r="AP181" s="174" t="s">
        <v>33</v>
      </c>
      <c r="AQ181" s="174" t="s">
        <v>398</v>
      </c>
      <c r="AR181" s="174">
        <v>6000</v>
      </c>
    </row>
    <row r="182" spans="41:44" ht="12.75">
      <c r="AO182" s="174" t="s">
        <v>282</v>
      </c>
      <c r="AP182" s="174" t="s">
        <v>286</v>
      </c>
      <c r="AQ182" s="174" t="s">
        <v>399</v>
      </c>
      <c r="AR182" s="174">
        <v>6456</v>
      </c>
    </row>
    <row r="183" spans="41:44" ht="12.75">
      <c r="AO183" s="174" t="s">
        <v>282</v>
      </c>
      <c r="AP183" s="174" t="s">
        <v>407</v>
      </c>
      <c r="AQ183" s="174" t="s">
        <v>464</v>
      </c>
      <c r="AR183" s="174">
        <v>2742</v>
      </c>
    </row>
    <row r="184" spans="41:44" ht="12.75">
      <c r="AO184" s="174" t="s">
        <v>282</v>
      </c>
      <c r="AP184" s="174" t="s">
        <v>33</v>
      </c>
      <c r="AQ184" s="174" t="s">
        <v>400</v>
      </c>
      <c r="AR184" s="174">
        <v>6000</v>
      </c>
    </row>
    <row r="185" spans="41:44" ht="12.75">
      <c r="AO185" s="174" t="s">
        <v>283</v>
      </c>
      <c r="AP185" s="174" t="s">
        <v>286</v>
      </c>
      <c r="AQ185" s="174" t="s">
        <v>401</v>
      </c>
      <c r="AR185" s="174">
        <v>2602</v>
      </c>
    </row>
    <row r="186" spans="41:44" ht="12.75">
      <c r="AO186" s="174" t="s">
        <v>283</v>
      </c>
      <c r="AP186" s="174" t="s">
        <v>407</v>
      </c>
      <c r="AQ186" s="174" t="s">
        <v>465</v>
      </c>
      <c r="AR186" s="174">
        <v>1354</v>
      </c>
    </row>
    <row r="187" spans="41:44" ht="12.75">
      <c r="AO187" s="174" t="s">
        <v>283</v>
      </c>
      <c r="AP187" s="174" t="s">
        <v>33</v>
      </c>
      <c r="AQ187" s="174" t="s">
        <v>402</v>
      </c>
      <c r="AR187" s="174">
        <v>6000</v>
      </c>
    </row>
    <row r="188" spans="41:44" ht="12.75">
      <c r="AO188" s="174" t="s">
        <v>284</v>
      </c>
      <c r="AP188" s="174" t="s">
        <v>286</v>
      </c>
      <c r="AQ188" s="174" t="s">
        <v>403</v>
      </c>
      <c r="AR188" s="174">
        <v>6631</v>
      </c>
    </row>
    <row r="189" spans="41:44" ht="12.75">
      <c r="AO189" s="174" t="s">
        <v>284</v>
      </c>
      <c r="AP189" s="174" t="s">
        <v>407</v>
      </c>
      <c r="AQ189" s="174" t="s">
        <v>466</v>
      </c>
      <c r="AR189" s="174">
        <v>2805</v>
      </c>
    </row>
    <row r="190" spans="41:44" ht="12.75">
      <c r="AO190" s="174" t="s">
        <v>284</v>
      </c>
      <c r="AP190" s="174" t="s">
        <v>33</v>
      </c>
      <c r="AQ190" s="174" t="s">
        <v>404</v>
      </c>
      <c r="AR190" s="174">
        <v>6000</v>
      </c>
    </row>
    <row r="191" spans="41:44" ht="12.75">
      <c r="AO191" s="174" t="s">
        <v>285</v>
      </c>
      <c r="AP191" s="174" t="s">
        <v>286</v>
      </c>
      <c r="AQ191" s="174" t="s">
        <v>405</v>
      </c>
      <c r="AR191" s="174">
        <v>3750</v>
      </c>
    </row>
    <row r="192" spans="41:44" ht="12.75">
      <c r="AO192" s="174" t="s">
        <v>285</v>
      </c>
      <c r="AP192" s="174" t="s">
        <v>407</v>
      </c>
      <c r="AQ192" s="174" t="s">
        <v>467</v>
      </c>
      <c r="AR192" s="174">
        <v>1768</v>
      </c>
    </row>
    <row r="193" spans="41:44" ht="12.75">
      <c r="AO193" s="174" t="s">
        <v>285</v>
      </c>
      <c r="AP193" s="174" t="s">
        <v>33</v>
      </c>
      <c r="AQ193" s="174" t="s">
        <v>406</v>
      </c>
      <c r="AR193" s="174">
        <v>6000</v>
      </c>
    </row>
    <row r="194" spans="41:44" ht="12.75">
      <c r="AO194" s="174" t="s">
        <v>24</v>
      </c>
      <c r="AP194" s="174" t="s">
        <v>286</v>
      </c>
      <c r="AQ194" s="174" t="s">
        <v>475</v>
      </c>
      <c r="AR194" s="174">
        <v>3985</v>
      </c>
    </row>
    <row r="195" spans="41:44" ht="12.75">
      <c r="AO195" s="174" t="s">
        <v>24</v>
      </c>
      <c r="AP195" s="174" t="s">
        <v>407</v>
      </c>
      <c r="AQ195" s="174" t="s">
        <v>476</v>
      </c>
      <c r="AR195" s="174">
        <v>1852</v>
      </c>
    </row>
    <row r="196" spans="41:44" ht="12.75">
      <c r="AO196" s="174" t="s">
        <v>24</v>
      </c>
      <c r="AP196" s="174" t="s">
        <v>33</v>
      </c>
      <c r="AQ196" s="174" t="s">
        <v>477</v>
      </c>
      <c r="AR196" s="174">
        <v>6000</v>
      </c>
    </row>
  </sheetData>
  <sheetProtection/>
  <mergeCells count="54">
    <mergeCell ref="C2:E2"/>
    <mergeCell ref="C3:E3"/>
    <mergeCell ref="C4:E4"/>
    <mergeCell ref="C5:E5"/>
    <mergeCell ref="C6:E6"/>
    <mergeCell ref="I28:I30"/>
    <mergeCell ref="C10:C12"/>
    <mergeCell ref="C28:C30"/>
    <mergeCell ref="G10:G12"/>
    <mergeCell ref="J28:J30"/>
    <mergeCell ref="F28:F30"/>
    <mergeCell ref="J10:J12"/>
    <mergeCell ref="F10:F12"/>
    <mergeCell ref="G28:G30"/>
    <mergeCell ref="O29:O30"/>
    <mergeCell ref="A45:C45"/>
    <mergeCell ref="A46:C46"/>
    <mergeCell ref="E10:E12"/>
    <mergeCell ref="E28:E30"/>
    <mergeCell ref="A28:A30"/>
    <mergeCell ref="A10:A12"/>
    <mergeCell ref="D10:D12"/>
    <mergeCell ref="B28:B30"/>
    <mergeCell ref="D28:D30"/>
    <mergeCell ref="K2:M2"/>
    <mergeCell ref="K3:M3"/>
    <mergeCell ref="K4:M4"/>
    <mergeCell ref="I10:I12"/>
    <mergeCell ref="K10:K12"/>
    <mergeCell ref="L10:L12"/>
    <mergeCell ref="K6:M6"/>
    <mergeCell ref="H9:M9"/>
    <mergeCell ref="K5:M5"/>
    <mergeCell ref="H10:H12"/>
    <mergeCell ref="Q11:Q12"/>
    <mergeCell ref="R11:R12"/>
    <mergeCell ref="M28:M30"/>
    <mergeCell ref="K28:K30"/>
    <mergeCell ref="L28:L30"/>
    <mergeCell ref="N29:N30"/>
    <mergeCell ref="P29:P30"/>
    <mergeCell ref="O11:O12"/>
    <mergeCell ref="N11:N12"/>
    <mergeCell ref="N27:S27"/>
    <mergeCell ref="Q29:Q30"/>
    <mergeCell ref="M10:M12"/>
    <mergeCell ref="N9:S9"/>
    <mergeCell ref="H27:M27"/>
    <mergeCell ref="H28:H30"/>
    <mergeCell ref="B10:B12"/>
    <mergeCell ref="R29:R30"/>
    <mergeCell ref="P11:P12"/>
    <mergeCell ref="S11:S12"/>
    <mergeCell ref="S29:S30"/>
  </mergeCells>
  <conditionalFormatting sqref="E33:E42 E15:E24">
    <cfRule type="cellIs" priority="3" dxfId="2" operator="notEqual" stopIfTrue="1">
      <formula>0.75</formula>
    </cfRule>
  </conditionalFormatting>
  <dataValidations count="9">
    <dataValidation type="list" allowBlank="1" showInputMessage="1" showErrorMessage="1" sqref="L13:L24 L31:L42">
      <formula1>"TEFC,ODP"</formula1>
    </dataValidation>
    <dataValidation type="list" allowBlank="1" showInputMessage="1" showErrorMessage="1" sqref="K31:K42 K13:K24">
      <formula1>"1200,1800,3600"</formula1>
    </dataValidation>
    <dataValidation type="list" allowBlank="1" showInputMessage="1" showErrorMessage="1" sqref="J15:J24">
      <formula1>$Y$14:$Y$32</formula1>
    </dataValidation>
    <dataValidation type="list" allowBlank="1" showInputMessage="1" showErrorMessage="1" sqref="J33:J42">
      <formula1>$AG$14:$AG$38</formula1>
    </dataValidation>
    <dataValidation type="list" allowBlank="1" showInputMessage="1" showErrorMessage="1" sqref="F15:F24 F33:F42">
      <formula1>"Single,Duplex"</formula1>
    </dataValidation>
    <dataValidation type="list" allowBlank="1" showInputMessage="1" showErrorMessage="1" sqref="K6:M6">
      <formula1>"Program Year 1, Program Year 2, Program Year 3, Program Year 4"</formula1>
    </dataValidation>
    <dataValidation type="list" allowBlank="1" showInputMessage="1" showErrorMessage="1" sqref="C15:C24 C33:C42">
      <formula1>$W$14:$W$16</formula1>
    </dataValidation>
    <dataValidation type="list" allowBlank="1" showInputMessage="1" showErrorMessage="1" sqref="C5">
      <formula1>$W$19:$W$25</formula1>
    </dataValidation>
    <dataValidation type="list" allowBlank="1" showInputMessage="1" showErrorMessage="1" sqref="C4:E4">
      <formula1>$W$28:$W$88</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BI196"/>
  <sheetViews>
    <sheetView tabSelected="1" zoomScale="70" zoomScaleNormal="70" zoomScaleSheetLayoutView="100" zoomScalePageLayoutView="0" workbookViewId="0" topLeftCell="I1">
      <selection activeCell="S27" sqref="S27"/>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3" width="15.7109375" style="2" customWidth="1"/>
    <col min="14" max="17" width="12.7109375" style="2" customWidth="1"/>
    <col min="18" max="23" width="15.7109375" style="2" customWidth="1"/>
    <col min="24" max="24" width="12.7109375" style="2" customWidth="1"/>
    <col min="25" max="25" width="9.140625" style="2" customWidth="1"/>
    <col min="26" max="26" width="8.140625" style="2" bestFit="1" customWidth="1"/>
    <col min="27" max="27" width="29.8515625" style="2" customWidth="1"/>
    <col min="28" max="29" width="9.140625" style="2" customWidth="1"/>
    <col min="30" max="34" width="11.7109375" style="2" customWidth="1"/>
    <col min="35" max="35" width="12.57421875" style="2" bestFit="1" customWidth="1"/>
    <col min="36" max="37" width="9.140625" style="2" customWidth="1"/>
    <col min="38" max="42" width="11.7109375" style="2" customWidth="1"/>
    <col min="43" max="43" width="12.57421875" style="2" bestFit="1" customWidth="1"/>
    <col min="44" max="44" width="9.140625" style="2" customWidth="1"/>
    <col min="45" max="46" width="6.140625" style="2" customWidth="1"/>
    <col min="47" max="47" width="18.28125" style="2" customWidth="1"/>
    <col min="48" max="57" width="9.140625" style="2" customWidth="1"/>
    <col min="58" max="58" width="41.57421875" style="2" customWidth="1"/>
    <col min="59" max="59" width="12.28125" style="2" customWidth="1"/>
    <col min="60" max="16384" width="9.140625" style="2" customWidth="1"/>
  </cols>
  <sheetData>
    <row r="1" spans="1:23" ht="62.25" customHeight="1">
      <c r="A1" s="1" t="s">
        <v>225</v>
      </c>
      <c r="D1" s="3"/>
      <c r="E1" s="3"/>
      <c r="F1" s="3"/>
      <c r="G1" s="3"/>
      <c r="H1" s="3"/>
      <c r="I1" s="3"/>
      <c r="J1" s="6" t="s">
        <v>27</v>
      </c>
      <c r="K1" s="7"/>
      <c r="L1" s="7" t="s">
        <v>220</v>
      </c>
      <c r="N1" s="7"/>
      <c r="O1" s="7"/>
      <c r="P1" s="7"/>
      <c r="Q1" s="4"/>
      <c r="R1" s="4"/>
      <c r="S1" s="4"/>
      <c r="T1" s="4"/>
      <c r="U1" s="4"/>
      <c r="V1" s="4"/>
      <c r="W1" s="5"/>
    </row>
    <row r="2" spans="1:23" ht="24.75" customHeight="1" thickBot="1">
      <c r="A2" s="22" t="s">
        <v>35</v>
      </c>
      <c r="B2" s="21"/>
      <c r="C2" s="233"/>
      <c r="D2" s="233"/>
      <c r="E2" s="233"/>
      <c r="F2" s="49"/>
      <c r="G2" s="7"/>
      <c r="H2" s="22" t="s">
        <v>1</v>
      </c>
      <c r="I2" s="24"/>
      <c r="J2" s="25"/>
      <c r="K2" s="216"/>
      <c r="L2" s="216"/>
      <c r="M2" s="216"/>
      <c r="N2" s="30"/>
      <c r="O2" s="30"/>
      <c r="P2" s="30"/>
      <c r="U2" s="4"/>
      <c r="V2" s="4"/>
      <c r="W2" s="4"/>
    </row>
    <row r="3" spans="1:23" ht="24.75" customHeight="1" thickBot="1">
      <c r="A3" s="44" t="s">
        <v>36</v>
      </c>
      <c r="B3" s="21"/>
      <c r="C3" s="234"/>
      <c r="D3" s="234"/>
      <c r="E3" s="234"/>
      <c r="F3" s="49"/>
      <c r="G3" s="7"/>
      <c r="H3" s="26" t="s">
        <v>2</v>
      </c>
      <c r="I3" s="27"/>
      <c r="J3" s="27"/>
      <c r="K3" s="216"/>
      <c r="L3" s="216"/>
      <c r="M3" s="216"/>
      <c r="N3" s="30"/>
      <c r="O3" s="30"/>
      <c r="P3" s="30"/>
      <c r="U3" s="4"/>
      <c r="V3" s="4"/>
      <c r="W3" s="4"/>
    </row>
    <row r="4" spans="1:23" ht="24.75" customHeight="1" thickBot="1">
      <c r="A4" s="44" t="s">
        <v>37</v>
      </c>
      <c r="B4" s="21"/>
      <c r="C4" s="234"/>
      <c r="D4" s="234"/>
      <c r="E4" s="234"/>
      <c r="F4" s="49"/>
      <c r="G4" s="7"/>
      <c r="H4" s="26" t="s">
        <v>3</v>
      </c>
      <c r="I4" s="28"/>
      <c r="J4" s="28"/>
      <c r="K4" s="216"/>
      <c r="L4" s="216"/>
      <c r="M4" s="216"/>
      <c r="N4" s="30"/>
      <c r="O4" s="30"/>
      <c r="P4" s="30"/>
      <c r="U4" s="4"/>
      <c r="V4" s="4"/>
      <c r="W4" s="4"/>
    </row>
    <row r="5" spans="1:21" ht="24.75" customHeight="1" thickBot="1">
      <c r="A5" s="45" t="s">
        <v>57</v>
      </c>
      <c r="B5" s="21"/>
      <c r="C5" s="234"/>
      <c r="D5" s="234"/>
      <c r="E5" s="234"/>
      <c r="F5" s="49"/>
      <c r="G5" s="8"/>
      <c r="H5" s="26" t="s">
        <v>4</v>
      </c>
      <c r="I5" s="28"/>
      <c r="J5" s="28"/>
      <c r="K5" s="216"/>
      <c r="L5" s="216"/>
      <c r="M5" s="216"/>
      <c r="N5" s="30"/>
      <c r="O5" s="30"/>
      <c r="P5" s="30"/>
      <c r="U5" s="4"/>
    </row>
    <row r="6" spans="1:21" ht="24.75" customHeight="1" thickBot="1">
      <c r="A6" s="45" t="s">
        <v>131</v>
      </c>
      <c r="B6" s="21"/>
      <c r="C6" s="234"/>
      <c r="D6" s="234"/>
      <c r="E6" s="234"/>
      <c r="F6" s="8"/>
      <c r="G6" s="8"/>
      <c r="H6" s="26" t="s">
        <v>164</v>
      </c>
      <c r="I6" s="28"/>
      <c r="J6" s="28"/>
      <c r="K6" s="216"/>
      <c r="L6" s="216"/>
      <c r="M6" s="216"/>
      <c r="N6" s="9"/>
      <c r="O6" s="9"/>
      <c r="P6" s="9"/>
      <c r="Q6" s="8"/>
      <c r="R6" s="8"/>
      <c r="S6" s="8"/>
      <c r="T6" s="8"/>
      <c r="U6" s="4"/>
    </row>
    <row r="7" spans="4:21" ht="18.75" customHeight="1">
      <c r="D7" s="9"/>
      <c r="E7" s="8"/>
      <c r="F7" s="8"/>
      <c r="G7" s="8"/>
      <c r="H7" s="8"/>
      <c r="I7" s="8"/>
      <c r="J7" s="4"/>
      <c r="L7" s="20"/>
      <c r="N7" s="20"/>
      <c r="O7" s="20"/>
      <c r="P7" s="20"/>
      <c r="Q7" s="20"/>
      <c r="R7" s="20"/>
      <c r="S7" s="20"/>
      <c r="T7" s="20"/>
      <c r="U7" s="23"/>
    </row>
    <row r="8" spans="1:23" ht="21.75" customHeight="1" thickBot="1">
      <c r="A8" s="29" t="s">
        <v>218</v>
      </c>
      <c r="D8" s="10"/>
      <c r="E8" s="10"/>
      <c r="F8" s="10"/>
      <c r="G8" s="10"/>
      <c r="H8" s="10"/>
      <c r="I8" s="10"/>
      <c r="J8" s="11"/>
      <c r="K8" s="12"/>
      <c r="L8" s="12"/>
      <c r="M8" s="46"/>
      <c r="N8" s="12"/>
      <c r="O8" s="12"/>
      <c r="P8" s="12"/>
      <c r="Q8" s="12"/>
      <c r="R8" s="12"/>
      <c r="S8" s="12"/>
      <c r="T8" s="12"/>
      <c r="U8" s="12"/>
      <c r="V8" s="12"/>
      <c r="W8" s="12"/>
    </row>
    <row r="9" spans="2:23" ht="21.75" customHeight="1" thickBot="1">
      <c r="B9" s="13"/>
      <c r="C9" s="13"/>
      <c r="D9" s="13"/>
      <c r="E9" s="13"/>
      <c r="F9" s="13"/>
      <c r="G9" s="13"/>
      <c r="H9" s="14" t="s">
        <v>5</v>
      </c>
      <c r="I9" s="15"/>
      <c r="J9" s="15"/>
      <c r="K9" s="15"/>
      <c r="L9" s="16"/>
      <c r="M9" s="15"/>
      <c r="N9" s="14" t="s">
        <v>6</v>
      </c>
      <c r="O9" s="14"/>
      <c r="P9" s="14"/>
      <c r="Q9" s="14"/>
      <c r="R9" s="14"/>
      <c r="S9" s="15"/>
      <c r="T9" s="15"/>
      <c r="U9" s="15"/>
      <c r="V9" s="15"/>
      <c r="W9" s="16"/>
    </row>
    <row r="10" spans="1:23" ht="21.75" customHeight="1" thickBot="1">
      <c r="A10" s="227" t="s">
        <v>28</v>
      </c>
      <c r="B10" s="209" t="s">
        <v>7</v>
      </c>
      <c r="C10" s="213" t="s">
        <v>23</v>
      </c>
      <c r="D10" s="213" t="s">
        <v>8</v>
      </c>
      <c r="E10" s="213" t="s">
        <v>9</v>
      </c>
      <c r="F10" s="230" t="s">
        <v>66</v>
      </c>
      <c r="G10" s="200" t="s">
        <v>52</v>
      </c>
      <c r="H10" s="206" t="s">
        <v>10</v>
      </c>
      <c r="I10" s="213" t="s">
        <v>11</v>
      </c>
      <c r="J10" s="213" t="s">
        <v>12</v>
      </c>
      <c r="K10" s="213" t="s">
        <v>14</v>
      </c>
      <c r="L10" s="213" t="s">
        <v>80</v>
      </c>
      <c r="M10" s="200" t="s">
        <v>13</v>
      </c>
      <c r="N10" s="235" t="s">
        <v>34</v>
      </c>
      <c r="O10" s="236"/>
      <c r="P10" s="236"/>
      <c r="Q10" s="237"/>
      <c r="R10" s="17" t="s">
        <v>222</v>
      </c>
      <c r="S10" s="18"/>
      <c r="T10" s="18"/>
      <c r="U10" s="18"/>
      <c r="V10" s="17" t="s">
        <v>223</v>
      </c>
      <c r="W10" s="19"/>
    </row>
    <row r="11" spans="1:58" ht="21.75" customHeight="1">
      <c r="A11" s="228"/>
      <c r="B11" s="210"/>
      <c r="C11" s="215"/>
      <c r="D11" s="217"/>
      <c r="E11" s="225"/>
      <c r="F11" s="215"/>
      <c r="G11" s="231"/>
      <c r="H11" s="207"/>
      <c r="I11" s="217"/>
      <c r="J11" s="217"/>
      <c r="K11" s="215"/>
      <c r="L11" s="215"/>
      <c r="M11" s="202"/>
      <c r="N11" s="238" t="s">
        <v>40</v>
      </c>
      <c r="O11" s="230" t="s">
        <v>208</v>
      </c>
      <c r="P11" s="230" t="s">
        <v>38</v>
      </c>
      <c r="Q11" s="230" t="s">
        <v>39</v>
      </c>
      <c r="R11" s="206" t="s">
        <v>133</v>
      </c>
      <c r="S11" s="213" t="s">
        <v>132</v>
      </c>
      <c r="T11" s="213" t="s">
        <v>17</v>
      </c>
      <c r="U11" s="200" t="s">
        <v>18</v>
      </c>
      <c r="V11" s="206" t="s">
        <v>132</v>
      </c>
      <c r="W11" s="200" t="s">
        <v>18</v>
      </c>
      <c r="AC11" s="2" t="s">
        <v>134</v>
      </c>
      <c r="AK11" s="2" t="s">
        <v>135</v>
      </c>
      <c r="AS11" s="2" t="s">
        <v>53</v>
      </c>
      <c r="AX11" s="2" t="s">
        <v>169</v>
      </c>
      <c r="BF11" s="2" t="s">
        <v>202</v>
      </c>
    </row>
    <row r="12" spans="1:28" ht="21.75" customHeight="1" thickBot="1">
      <c r="A12" s="229"/>
      <c r="B12" s="211"/>
      <c r="C12" s="214"/>
      <c r="D12" s="218"/>
      <c r="E12" s="226"/>
      <c r="F12" s="214"/>
      <c r="G12" s="232"/>
      <c r="H12" s="208"/>
      <c r="I12" s="218"/>
      <c r="J12" s="218"/>
      <c r="K12" s="214"/>
      <c r="L12" s="214"/>
      <c r="M12" s="201"/>
      <c r="N12" s="212"/>
      <c r="O12" s="226"/>
      <c r="P12" s="226"/>
      <c r="Q12" s="226"/>
      <c r="R12" s="212"/>
      <c r="S12" s="214"/>
      <c r="T12" s="214"/>
      <c r="U12" s="201"/>
      <c r="V12" s="212"/>
      <c r="W12" s="201"/>
      <c r="AB12" s="20"/>
    </row>
    <row r="13" spans="1:61" ht="15.75" customHeight="1">
      <c r="A13" s="84" t="s">
        <v>29</v>
      </c>
      <c r="B13" s="87" t="s">
        <v>81</v>
      </c>
      <c r="C13" s="88" t="s">
        <v>31</v>
      </c>
      <c r="D13" s="89">
        <v>2</v>
      </c>
      <c r="E13" s="90">
        <v>0.75</v>
      </c>
      <c r="F13" s="91" t="s">
        <v>25</v>
      </c>
      <c r="G13" s="92">
        <v>0.74</v>
      </c>
      <c r="H13" s="93" t="s">
        <v>19</v>
      </c>
      <c r="I13" s="88">
        <v>10000</v>
      </c>
      <c r="J13" s="88">
        <v>50</v>
      </c>
      <c r="K13" s="94">
        <v>1800</v>
      </c>
      <c r="L13" s="88" t="s">
        <v>20</v>
      </c>
      <c r="M13" s="95">
        <v>0.93</v>
      </c>
      <c r="N13" s="93" t="s">
        <v>221</v>
      </c>
      <c r="O13" s="88" t="s">
        <v>204</v>
      </c>
      <c r="P13" s="167">
        <v>0.475</v>
      </c>
      <c r="Q13" s="96">
        <v>0.349</v>
      </c>
      <c r="R13" s="97">
        <v>30.1</v>
      </c>
      <c r="S13" s="141">
        <v>22.3</v>
      </c>
      <c r="T13" s="98">
        <v>1610</v>
      </c>
      <c r="U13" s="99">
        <v>48430</v>
      </c>
      <c r="V13" s="100">
        <v>44.5</v>
      </c>
      <c r="W13" s="101">
        <v>96860</v>
      </c>
      <c r="AA13" s="132" t="s">
        <v>63</v>
      </c>
      <c r="AB13" s="20"/>
      <c r="AC13" s="135" t="s">
        <v>51</v>
      </c>
      <c r="AD13" s="135" t="s">
        <v>45</v>
      </c>
      <c r="AE13" s="135" t="s">
        <v>46</v>
      </c>
      <c r="AF13" s="135" t="s">
        <v>47</v>
      </c>
      <c r="AG13" s="135" t="s">
        <v>48</v>
      </c>
      <c r="AH13" s="135" t="s">
        <v>49</v>
      </c>
      <c r="AI13" s="135" t="s">
        <v>50</v>
      </c>
      <c r="AK13" s="138" t="s">
        <v>51</v>
      </c>
      <c r="AL13" s="138" t="s">
        <v>45</v>
      </c>
      <c r="AM13" s="138" t="s">
        <v>46</v>
      </c>
      <c r="AN13" s="138" t="s">
        <v>47</v>
      </c>
      <c r="AO13" s="138" t="s">
        <v>48</v>
      </c>
      <c r="AP13" s="138" t="s">
        <v>49</v>
      </c>
      <c r="AQ13" s="138" t="s">
        <v>50</v>
      </c>
      <c r="AS13" s="173" t="s">
        <v>54</v>
      </c>
      <c r="AT13" s="173" t="s">
        <v>23</v>
      </c>
      <c r="AU13" s="173" t="s">
        <v>55</v>
      </c>
      <c r="AV13" s="173" t="s">
        <v>56</v>
      </c>
      <c r="AX13" s="138" t="s">
        <v>51</v>
      </c>
      <c r="AY13" s="138" t="s">
        <v>45</v>
      </c>
      <c r="AZ13" s="138" t="s">
        <v>46</v>
      </c>
      <c r="BA13" s="138" t="s">
        <v>47</v>
      </c>
      <c r="BB13" s="138" t="s">
        <v>48</v>
      </c>
      <c r="BC13" s="138" t="s">
        <v>49</v>
      </c>
      <c r="BD13" s="138" t="s">
        <v>50</v>
      </c>
      <c r="BF13" s="175" t="s">
        <v>196</v>
      </c>
      <c r="BG13" s="175" t="s">
        <v>203</v>
      </c>
      <c r="BH13" s="175" t="s">
        <v>38</v>
      </c>
      <c r="BI13" s="175" t="s">
        <v>39</v>
      </c>
    </row>
    <row r="14" spans="1:61" ht="15.75" customHeight="1">
      <c r="A14" s="85"/>
      <c r="B14" s="102"/>
      <c r="C14" s="103"/>
      <c r="D14" s="104"/>
      <c r="E14" s="105"/>
      <c r="F14" s="106"/>
      <c r="G14" s="107"/>
      <c r="H14" s="108"/>
      <c r="I14" s="103"/>
      <c r="J14" s="103"/>
      <c r="K14" s="109"/>
      <c r="L14" s="103"/>
      <c r="M14" s="110"/>
      <c r="N14" s="168"/>
      <c r="O14" s="169"/>
      <c r="P14" s="169"/>
      <c r="Q14" s="114"/>
      <c r="R14" s="112"/>
      <c r="S14" s="142"/>
      <c r="T14" s="113"/>
      <c r="U14" s="114"/>
      <c r="V14" s="115"/>
      <c r="W14" s="116"/>
      <c r="AA14" s="134" t="s">
        <v>58</v>
      </c>
      <c r="AB14" s="20"/>
      <c r="AC14" s="136">
        <v>1</v>
      </c>
      <c r="AD14" s="137">
        <v>0.8</v>
      </c>
      <c r="AE14" s="137">
        <v>0.825</v>
      </c>
      <c r="AF14" s="137">
        <v>0.755</v>
      </c>
      <c r="AG14" s="137">
        <v>0.8</v>
      </c>
      <c r="AH14" s="137">
        <v>0.825</v>
      </c>
      <c r="AI14" s="137">
        <v>0.755</v>
      </c>
      <c r="AK14" s="139">
        <v>1</v>
      </c>
      <c r="AL14" s="140">
        <v>0.825</v>
      </c>
      <c r="AM14" s="140">
        <v>0.855</v>
      </c>
      <c r="AN14" s="140">
        <v>0.77</v>
      </c>
      <c r="AO14" s="140">
        <v>0.825</v>
      </c>
      <c r="AP14" s="140">
        <v>0.855</v>
      </c>
      <c r="AQ14" s="140">
        <v>0.77</v>
      </c>
      <c r="AS14" s="174" t="s">
        <v>227</v>
      </c>
      <c r="AT14" s="174" t="s">
        <v>286</v>
      </c>
      <c r="AU14" s="174" t="s">
        <v>287</v>
      </c>
      <c r="AV14" s="174">
        <v>4056</v>
      </c>
      <c r="AX14" s="139">
        <v>1</v>
      </c>
      <c r="AY14" s="140" t="str">
        <f aca="true" t="shared" si="0" ref="AY14:BD29">IF($K$6="","Select PY",IF(OR($K$6="Program Year 1",$K$6="Program Year 2"),AD14,IF(OR($K$6="Program Year 3",$K$6="Program Year 4"),AL14,"")))</f>
        <v>Select PY</v>
      </c>
      <c r="AZ14" s="140" t="str">
        <f t="shared" si="0"/>
        <v>Select PY</v>
      </c>
      <c r="BA14" s="140" t="str">
        <f t="shared" si="0"/>
        <v>Select PY</v>
      </c>
      <c r="BB14" s="140" t="str">
        <f t="shared" si="0"/>
        <v>Select PY</v>
      </c>
      <c r="BC14" s="140" t="str">
        <f t="shared" si="0"/>
        <v>Select PY</v>
      </c>
      <c r="BD14" s="140" t="str">
        <f t="shared" si="0"/>
        <v>Select PY</v>
      </c>
      <c r="BF14" s="178" t="s">
        <v>209</v>
      </c>
      <c r="BG14" s="177" t="s">
        <v>170</v>
      </c>
      <c r="BH14" s="176">
        <v>0</v>
      </c>
      <c r="BI14" s="176">
        <v>0</v>
      </c>
    </row>
    <row r="15" spans="1:61" ht="15.75" customHeight="1">
      <c r="A15" s="86">
        <v>1</v>
      </c>
      <c r="B15" s="38"/>
      <c r="C15" s="39"/>
      <c r="D15" s="48"/>
      <c r="E15" s="47"/>
      <c r="F15" s="50"/>
      <c r="G15" s="124">
        <f>IF($C15="HWP",0,IF(F15="Duplex",0.37,IF(F15="Single",0.74,"")))</f>
      </c>
      <c r="H15" s="41"/>
      <c r="I15" s="40"/>
      <c r="J15" s="40"/>
      <c r="K15" s="42"/>
      <c r="L15" s="40"/>
      <c r="M15" s="180"/>
      <c r="N15" s="41"/>
      <c r="O15" s="43"/>
      <c r="P15" s="117">
        <f aca="true" t="shared" si="1" ref="P15:P24">IF($N15="","",IF($N15="No",1,VLOOKUP($O15,$BG$14:$BI$21,2,0)))</f>
      </c>
      <c r="Q15" s="117">
        <f aca="true" t="shared" si="2" ref="Q15:Q24">IF($N15="","",IF($N15="No",1,VLOOKUP($O15,$BG$14:$BI$21,3,0)))</f>
      </c>
      <c r="R15" s="97">
        <f>IF($N15="","",IF($N15="No",0,J15*0.746*E15/M15))</f>
      </c>
      <c r="S15" s="141">
        <f>IF($R15="","",R15*G15*Q15)</f>
      </c>
      <c r="T15" s="98">
        <f>IF($R15="","",VLOOKUP(CONCATENATE($C$4,$C15),$AU$14:$AV$196,2,0))</f>
      </c>
      <c r="U15" s="114">
        <f>IF(T15="","",R15*T15*P15)</f>
      </c>
      <c r="V15" s="118">
        <f>IF(S15="","",D15*S15)</f>
      </c>
      <c r="W15" s="119">
        <f aca="true" t="shared" si="3" ref="W15:W24">IF(R15="","",D15*U15)</f>
      </c>
      <c r="AA15" s="134" t="s">
        <v>59</v>
      </c>
      <c r="AB15" s="20"/>
      <c r="AC15" s="136">
        <v>1.5</v>
      </c>
      <c r="AD15" s="137">
        <v>0.84</v>
      </c>
      <c r="AE15" s="137">
        <v>0.84</v>
      </c>
      <c r="AF15" s="137">
        <v>0.825</v>
      </c>
      <c r="AG15" s="137">
        <v>0.855</v>
      </c>
      <c r="AH15" s="137">
        <v>0.84</v>
      </c>
      <c r="AI15" s="137">
        <v>0.825</v>
      </c>
      <c r="AK15" s="139">
        <v>1.5</v>
      </c>
      <c r="AL15" s="140">
        <v>0.865</v>
      </c>
      <c r="AM15" s="140">
        <v>0.865</v>
      </c>
      <c r="AN15" s="140">
        <v>0.84</v>
      </c>
      <c r="AO15" s="140">
        <v>0.875</v>
      </c>
      <c r="AP15" s="140">
        <v>0.865</v>
      </c>
      <c r="AQ15" s="140">
        <v>0.84</v>
      </c>
      <c r="AS15" s="174" t="s">
        <v>227</v>
      </c>
      <c r="AT15" s="174" t="s">
        <v>407</v>
      </c>
      <c r="AU15" s="174" t="s">
        <v>408</v>
      </c>
      <c r="AV15" s="174">
        <v>1878</v>
      </c>
      <c r="AX15" s="139">
        <v>1.5</v>
      </c>
      <c r="AY15" s="140" t="str">
        <f t="shared" si="0"/>
        <v>Select PY</v>
      </c>
      <c r="AZ15" s="140" t="str">
        <f t="shared" si="0"/>
        <v>Select PY</v>
      </c>
      <c r="BA15" s="140" t="str">
        <f t="shared" si="0"/>
        <v>Select PY</v>
      </c>
      <c r="BB15" s="140" t="str">
        <f t="shared" si="0"/>
        <v>Select PY</v>
      </c>
      <c r="BC15" s="140" t="str">
        <f t="shared" si="0"/>
        <v>Select PY</v>
      </c>
      <c r="BD15" s="140" t="str">
        <f t="shared" si="0"/>
        <v>Select PY</v>
      </c>
      <c r="BF15" s="178" t="s">
        <v>493</v>
      </c>
      <c r="BG15" s="178" t="s">
        <v>494</v>
      </c>
      <c r="BH15" s="176">
        <v>0.534</v>
      </c>
      <c r="BI15" s="176">
        <v>0.347</v>
      </c>
    </row>
    <row r="16" spans="1:61" ht="15.75" customHeight="1">
      <c r="A16" s="86">
        <v>2</v>
      </c>
      <c r="B16" s="38"/>
      <c r="C16" s="39"/>
      <c r="D16" s="48"/>
      <c r="E16" s="47"/>
      <c r="F16" s="50"/>
      <c r="G16" s="124">
        <f aca="true" t="shared" si="4" ref="G16:G24">IF($C16="HWP",0,IF(F16="Duplex",0.37,IF(F16="Single",0.74,"")))</f>
      </c>
      <c r="H16" s="41"/>
      <c r="I16" s="40"/>
      <c r="J16" s="40"/>
      <c r="K16" s="42"/>
      <c r="L16" s="40"/>
      <c r="M16" s="180"/>
      <c r="N16" s="41"/>
      <c r="O16" s="43"/>
      <c r="P16" s="117">
        <f t="shared" si="1"/>
      </c>
      <c r="Q16" s="117">
        <f t="shared" si="2"/>
      </c>
      <c r="R16" s="97">
        <f aca="true" t="shared" si="5" ref="R16:R24">IF($N16="","",IF($N16="No",0,J16*0.746*E16/M16))</f>
      </c>
      <c r="S16" s="141">
        <f aca="true" t="shared" si="6" ref="S16:S24">IF($R16="","",R16*G16*Q16)</f>
      </c>
      <c r="T16" s="98">
        <f aca="true" t="shared" si="7" ref="T16:T24">IF($R16="","",VLOOKUP(CONCATENATE($C$4,$C16),$AU$14:$AV$196,2,0))</f>
      </c>
      <c r="U16" s="114">
        <f aca="true" t="shared" si="8" ref="U16:U24">IF(T16="","",R16*T16*P16)</f>
      </c>
      <c r="V16" s="118">
        <f aca="true" t="shared" si="9" ref="V16:V24">IF(S16="","",D16*S16)</f>
      </c>
      <c r="W16" s="119">
        <f t="shared" si="3"/>
      </c>
      <c r="AA16" s="134" t="s">
        <v>61</v>
      </c>
      <c r="AB16" s="20"/>
      <c r="AC16" s="136">
        <v>2</v>
      </c>
      <c r="AD16" s="137">
        <v>0.855</v>
      </c>
      <c r="AE16" s="137">
        <v>0.84</v>
      </c>
      <c r="AF16" s="137">
        <v>0.84</v>
      </c>
      <c r="AG16" s="137">
        <v>0.865</v>
      </c>
      <c r="AH16" s="137">
        <v>0.84</v>
      </c>
      <c r="AI16" s="137">
        <v>0.84</v>
      </c>
      <c r="AK16" s="139">
        <v>2</v>
      </c>
      <c r="AL16" s="140">
        <v>0.875</v>
      </c>
      <c r="AM16" s="140">
        <v>0.865</v>
      </c>
      <c r="AN16" s="140">
        <v>0.855</v>
      </c>
      <c r="AO16" s="140">
        <v>0.885</v>
      </c>
      <c r="AP16" s="140">
        <v>0.865</v>
      </c>
      <c r="AQ16" s="140">
        <v>0.855</v>
      </c>
      <c r="AS16" s="174" t="s">
        <v>227</v>
      </c>
      <c r="AT16" s="174" t="s">
        <v>33</v>
      </c>
      <c r="AU16" s="174" t="s">
        <v>288</v>
      </c>
      <c r="AV16" s="174">
        <v>6000</v>
      </c>
      <c r="AX16" s="139">
        <v>2</v>
      </c>
      <c r="AY16" s="140" t="str">
        <f t="shared" si="0"/>
        <v>Select PY</v>
      </c>
      <c r="AZ16" s="140" t="str">
        <f t="shared" si="0"/>
        <v>Select PY</v>
      </c>
      <c r="BA16" s="140" t="str">
        <f t="shared" si="0"/>
        <v>Select PY</v>
      </c>
      <c r="BB16" s="140" t="str">
        <f t="shared" si="0"/>
        <v>Select PY</v>
      </c>
      <c r="BC16" s="140" t="str">
        <f t="shared" si="0"/>
        <v>Select PY</v>
      </c>
      <c r="BD16" s="140" t="str">
        <f t="shared" si="0"/>
        <v>Select PY</v>
      </c>
      <c r="BF16" s="178" t="s">
        <v>197</v>
      </c>
      <c r="BG16" s="177" t="s">
        <v>204</v>
      </c>
      <c r="BH16" s="176">
        <v>0.354</v>
      </c>
      <c r="BI16" s="176">
        <v>0.26</v>
      </c>
    </row>
    <row r="17" spans="1:61" ht="15.75" customHeight="1">
      <c r="A17" s="86">
        <v>3</v>
      </c>
      <c r="B17" s="38"/>
      <c r="C17" s="39"/>
      <c r="D17" s="48"/>
      <c r="E17" s="47"/>
      <c r="F17" s="50"/>
      <c r="G17" s="124">
        <f t="shared" si="4"/>
      </c>
      <c r="H17" s="41"/>
      <c r="I17" s="40"/>
      <c r="J17" s="40"/>
      <c r="K17" s="42"/>
      <c r="L17" s="40"/>
      <c r="M17" s="180"/>
      <c r="N17" s="41"/>
      <c r="O17" s="43"/>
      <c r="P17" s="117">
        <f t="shared" si="1"/>
      </c>
      <c r="Q17" s="117">
        <f t="shared" si="2"/>
      </c>
      <c r="R17" s="97">
        <f t="shared" si="5"/>
      </c>
      <c r="S17" s="141">
        <f t="shared" si="6"/>
      </c>
      <c r="T17" s="98">
        <f t="shared" si="7"/>
      </c>
      <c r="U17" s="114">
        <f t="shared" si="8"/>
      </c>
      <c r="V17" s="118">
        <f t="shared" si="9"/>
      </c>
      <c r="W17" s="119">
        <f t="shared" si="3"/>
      </c>
      <c r="AA17" s="134" t="s">
        <v>62</v>
      </c>
      <c r="AB17" s="20"/>
      <c r="AC17" s="136">
        <v>3</v>
      </c>
      <c r="AD17" s="137">
        <v>0.865</v>
      </c>
      <c r="AE17" s="137">
        <v>0.865</v>
      </c>
      <c r="AF17" s="137">
        <v>0.84</v>
      </c>
      <c r="AG17" s="137">
        <v>0.875</v>
      </c>
      <c r="AH17" s="137">
        <v>0.875</v>
      </c>
      <c r="AI17" s="137">
        <v>0.855</v>
      </c>
      <c r="AK17" s="139">
        <v>3</v>
      </c>
      <c r="AL17" s="140">
        <v>0.885</v>
      </c>
      <c r="AM17" s="140">
        <v>0.895</v>
      </c>
      <c r="AN17" s="140">
        <v>0.855</v>
      </c>
      <c r="AO17" s="140">
        <v>0.895</v>
      </c>
      <c r="AP17" s="140">
        <v>0.895</v>
      </c>
      <c r="AQ17" s="140">
        <v>0.865</v>
      </c>
      <c r="AS17" s="174" t="s">
        <v>228</v>
      </c>
      <c r="AT17" s="174" t="s">
        <v>286</v>
      </c>
      <c r="AU17" s="174" t="s">
        <v>289</v>
      </c>
      <c r="AV17" s="174">
        <v>2854</v>
      </c>
      <c r="AX17" s="139">
        <v>3</v>
      </c>
      <c r="AY17" s="140" t="str">
        <f t="shared" si="0"/>
        <v>Select PY</v>
      </c>
      <c r="AZ17" s="140" t="str">
        <f t="shared" si="0"/>
        <v>Select PY</v>
      </c>
      <c r="BA17" s="140" t="str">
        <f t="shared" si="0"/>
        <v>Select PY</v>
      </c>
      <c r="BB17" s="140" t="str">
        <f t="shared" si="0"/>
        <v>Select PY</v>
      </c>
      <c r="BC17" s="140" t="str">
        <f t="shared" si="0"/>
        <v>Select PY</v>
      </c>
      <c r="BD17" s="140" t="str">
        <f t="shared" si="0"/>
        <v>Select PY</v>
      </c>
      <c r="BF17" s="178" t="s">
        <v>198</v>
      </c>
      <c r="BG17" s="177" t="s">
        <v>205</v>
      </c>
      <c r="BH17" s="176">
        <v>0.227</v>
      </c>
      <c r="BI17" s="176">
        <v>0.13</v>
      </c>
    </row>
    <row r="18" spans="1:61" ht="15.75" customHeight="1">
      <c r="A18" s="86">
        <v>4</v>
      </c>
      <c r="B18" s="38"/>
      <c r="C18" s="39"/>
      <c r="D18" s="48"/>
      <c r="E18" s="47"/>
      <c r="F18" s="50"/>
      <c r="G18" s="124">
        <f t="shared" si="4"/>
      </c>
      <c r="H18" s="41"/>
      <c r="I18" s="40"/>
      <c r="J18" s="40"/>
      <c r="K18" s="42"/>
      <c r="L18" s="40"/>
      <c r="M18" s="180"/>
      <c r="N18" s="41"/>
      <c r="O18" s="43"/>
      <c r="P18" s="117">
        <f t="shared" si="1"/>
      </c>
      <c r="Q18" s="117">
        <f t="shared" si="2"/>
      </c>
      <c r="R18" s="97">
        <f t="shared" si="5"/>
      </c>
      <c r="S18" s="141">
        <f t="shared" si="6"/>
      </c>
      <c r="T18" s="98">
        <f t="shared" si="7"/>
      </c>
      <c r="U18" s="114">
        <f t="shared" si="8"/>
      </c>
      <c r="V18" s="118">
        <f t="shared" si="9"/>
      </c>
      <c r="W18" s="119">
        <f t="shared" si="3"/>
      </c>
      <c r="AA18" s="134" t="s">
        <v>192</v>
      </c>
      <c r="AB18" s="20"/>
      <c r="AC18" s="136">
        <v>5</v>
      </c>
      <c r="AD18" s="137">
        <v>0.875</v>
      </c>
      <c r="AE18" s="137">
        <v>0.875</v>
      </c>
      <c r="AF18" s="137">
        <v>0.855</v>
      </c>
      <c r="AG18" s="137">
        <v>0.875</v>
      </c>
      <c r="AH18" s="137">
        <v>0.875</v>
      </c>
      <c r="AI18" s="137">
        <v>0.875</v>
      </c>
      <c r="AK18" s="139">
        <v>5</v>
      </c>
      <c r="AL18" s="140">
        <v>0.895</v>
      </c>
      <c r="AM18" s="140">
        <v>0.895</v>
      </c>
      <c r="AN18" s="140">
        <v>0.865</v>
      </c>
      <c r="AO18" s="140">
        <v>0.895</v>
      </c>
      <c r="AP18" s="140">
        <v>0.895</v>
      </c>
      <c r="AQ18" s="140">
        <v>0.885</v>
      </c>
      <c r="AS18" s="174" t="s">
        <v>228</v>
      </c>
      <c r="AT18" s="174" t="s">
        <v>407</v>
      </c>
      <c r="AU18" s="174" t="s">
        <v>409</v>
      </c>
      <c r="AV18" s="174">
        <v>1445</v>
      </c>
      <c r="AX18" s="139">
        <v>5</v>
      </c>
      <c r="AY18" s="140" t="str">
        <f t="shared" si="0"/>
        <v>Select PY</v>
      </c>
      <c r="AZ18" s="140" t="str">
        <f t="shared" si="0"/>
        <v>Select PY</v>
      </c>
      <c r="BA18" s="140" t="str">
        <f t="shared" si="0"/>
        <v>Select PY</v>
      </c>
      <c r="BB18" s="140" t="str">
        <f t="shared" si="0"/>
        <v>Select PY</v>
      </c>
      <c r="BC18" s="140" t="str">
        <f t="shared" si="0"/>
        <v>Select PY</v>
      </c>
      <c r="BD18" s="140" t="str">
        <f t="shared" si="0"/>
        <v>Select PY</v>
      </c>
      <c r="BF18" s="178" t="s">
        <v>199</v>
      </c>
      <c r="BG18" s="177" t="s">
        <v>206</v>
      </c>
      <c r="BH18" s="176">
        <v>0.179</v>
      </c>
      <c r="BI18" s="176">
        <v>0.136</v>
      </c>
    </row>
    <row r="19" spans="1:61" ht="15.75" customHeight="1">
      <c r="A19" s="86">
        <v>5</v>
      </c>
      <c r="B19" s="38"/>
      <c r="C19" s="39"/>
      <c r="D19" s="48"/>
      <c r="E19" s="47"/>
      <c r="F19" s="50"/>
      <c r="G19" s="124">
        <f t="shared" si="4"/>
      </c>
      <c r="H19" s="41"/>
      <c r="I19" s="40"/>
      <c r="J19" s="40"/>
      <c r="K19" s="42"/>
      <c r="L19" s="40"/>
      <c r="M19" s="180"/>
      <c r="N19" s="41"/>
      <c r="O19" s="43"/>
      <c r="P19" s="117">
        <f t="shared" si="1"/>
      </c>
      <c r="Q19" s="117">
        <f t="shared" si="2"/>
      </c>
      <c r="R19" s="97">
        <f t="shared" si="5"/>
      </c>
      <c r="S19" s="141">
        <f t="shared" si="6"/>
      </c>
      <c r="T19" s="98">
        <f t="shared" si="7"/>
      </c>
      <c r="U19" s="114">
        <f t="shared" si="8"/>
      </c>
      <c r="V19" s="118">
        <f t="shared" si="9"/>
      </c>
      <c r="W19" s="119">
        <f t="shared" si="3"/>
      </c>
      <c r="AA19" s="134" t="s">
        <v>60</v>
      </c>
      <c r="AB19" s="20"/>
      <c r="AC19" s="136">
        <v>7.5</v>
      </c>
      <c r="AD19" s="137">
        <v>0.885</v>
      </c>
      <c r="AE19" s="137">
        <v>0.885</v>
      </c>
      <c r="AF19" s="137">
        <v>0.875</v>
      </c>
      <c r="AG19" s="137">
        <v>0.895</v>
      </c>
      <c r="AH19" s="137">
        <v>0.895</v>
      </c>
      <c r="AI19" s="137">
        <v>0.885</v>
      </c>
      <c r="AK19" s="139">
        <v>7.5</v>
      </c>
      <c r="AL19" s="140">
        <v>0.902</v>
      </c>
      <c r="AM19" s="140">
        <v>0.91</v>
      </c>
      <c r="AN19" s="140">
        <v>0.885</v>
      </c>
      <c r="AO19" s="140">
        <v>0.91</v>
      </c>
      <c r="AP19" s="140">
        <v>0.917</v>
      </c>
      <c r="AQ19" s="140">
        <v>0.895</v>
      </c>
      <c r="AS19" s="174" t="s">
        <v>228</v>
      </c>
      <c r="AT19" s="174" t="s">
        <v>33</v>
      </c>
      <c r="AU19" s="174" t="s">
        <v>290</v>
      </c>
      <c r="AV19" s="174">
        <v>6000</v>
      </c>
      <c r="AX19" s="139">
        <v>7.5</v>
      </c>
      <c r="AY19" s="140" t="str">
        <f t="shared" si="0"/>
        <v>Select PY</v>
      </c>
      <c r="AZ19" s="140" t="str">
        <f t="shared" si="0"/>
        <v>Select PY</v>
      </c>
      <c r="BA19" s="140" t="str">
        <f t="shared" si="0"/>
        <v>Select PY</v>
      </c>
      <c r="BB19" s="140" t="str">
        <f t="shared" si="0"/>
        <v>Select PY</v>
      </c>
      <c r="BC19" s="140" t="str">
        <f t="shared" si="0"/>
        <v>Select PY</v>
      </c>
      <c r="BD19" s="140" t="str">
        <f t="shared" si="0"/>
        <v>Select PY</v>
      </c>
      <c r="BF19" s="178" t="s">
        <v>200</v>
      </c>
      <c r="BG19" s="177" t="s">
        <v>207</v>
      </c>
      <c r="BH19" s="176">
        <v>0.092</v>
      </c>
      <c r="BI19" s="176">
        <v>0.029</v>
      </c>
    </row>
    <row r="20" spans="1:61" ht="15.75" customHeight="1">
      <c r="A20" s="86">
        <v>6</v>
      </c>
      <c r="B20" s="38"/>
      <c r="C20" s="39"/>
      <c r="D20" s="48"/>
      <c r="E20" s="47"/>
      <c r="F20" s="50"/>
      <c r="G20" s="124">
        <f t="shared" si="4"/>
      </c>
      <c r="H20" s="41"/>
      <c r="I20" s="40"/>
      <c r="J20" s="40"/>
      <c r="K20" s="42"/>
      <c r="L20" s="40"/>
      <c r="M20" s="180"/>
      <c r="N20" s="41"/>
      <c r="O20" s="43"/>
      <c r="P20" s="117">
        <f t="shared" si="1"/>
      </c>
      <c r="Q20" s="117">
        <f t="shared" si="2"/>
      </c>
      <c r="R20" s="97">
        <f t="shared" si="5"/>
      </c>
      <c r="S20" s="141">
        <f t="shared" si="6"/>
      </c>
      <c r="T20" s="98">
        <f t="shared" si="7"/>
      </c>
      <c r="U20" s="114">
        <f t="shared" si="8"/>
      </c>
      <c r="V20" s="118">
        <f t="shared" si="9"/>
      </c>
      <c r="W20" s="119">
        <f t="shared" si="3"/>
      </c>
      <c r="AA20" s="134" t="s">
        <v>26</v>
      </c>
      <c r="AB20" s="20"/>
      <c r="AC20" s="136">
        <v>10</v>
      </c>
      <c r="AD20" s="137">
        <v>0.902</v>
      </c>
      <c r="AE20" s="137">
        <v>0.895</v>
      </c>
      <c r="AF20" s="137">
        <v>0.885</v>
      </c>
      <c r="AG20" s="137">
        <v>0.895</v>
      </c>
      <c r="AH20" s="137">
        <v>0.895</v>
      </c>
      <c r="AI20" s="137">
        <v>0.895</v>
      </c>
      <c r="AK20" s="139">
        <v>10</v>
      </c>
      <c r="AL20" s="140">
        <v>0.917</v>
      </c>
      <c r="AM20" s="140">
        <v>0.917</v>
      </c>
      <c r="AN20" s="140">
        <v>0.895</v>
      </c>
      <c r="AO20" s="140">
        <v>0.91</v>
      </c>
      <c r="AP20" s="140">
        <v>0.917</v>
      </c>
      <c r="AQ20" s="140">
        <v>0.902</v>
      </c>
      <c r="AS20" s="174" t="s">
        <v>229</v>
      </c>
      <c r="AT20" s="174" t="s">
        <v>286</v>
      </c>
      <c r="AU20" s="174" t="s">
        <v>291</v>
      </c>
      <c r="AV20" s="174">
        <v>3748</v>
      </c>
      <c r="AX20" s="139">
        <v>10</v>
      </c>
      <c r="AY20" s="140" t="str">
        <f t="shared" si="0"/>
        <v>Select PY</v>
      </c>
      <c r="AZ20" s="140" t="str">
        <f t="shared" si="0"/>
        <v>Select PY</v>
      </c>
      <c r="BA20" s="140" t="str">
        <f t="shared" si="0"/>
        <v>Select PY</v>
      </c>
      <c r="BB20" s="140" t="str">
        <f t="shared" si="0"/>
        <v>Select PY</v>
      </c>
      <c r="BC20" s="140" t="str">
        <f t="shared" si="0"/>
        <v>Select PY</v>
      </c>
      <c r="BD20" s="140" t="str">
        <f t="shared" si="0"/>
        <v>Select PY</v>
      </c>
      <c r="BF20" s="178" t="s">
        <v>191</v>
      </c>
      <c r="BG20" s="177" t="s">
        <v>32</v>
      </c>
      <c r="BH20" s="176">
        <v>0.411</v>
      </c>
      <c r="BI20" s="176">
        <v>0.299</v>
      </c>
    </row>
    <row r="21" spans="1:61" ht="15.75" customHeight="1">
      <c r="A21" s="86">
        <v>7</v>
      </c>
      <c r="B21" s="38"/>
      <c r="C21" s="39"/>
      <c r="D21" s="48"/>
      <c r="E21" s="47"/>
      <c r="F21" s="50"/>
      <c r="G21" s="124">
        <f t="shared" si="4"/>
      </c>
      <c r="H21" s="41"/>
      <c r="I21" s="40"/>
      <c r="J21" s="40"/>
      <c r="K21" s="42"/>
      <c r="L21" s="40"/>
      <c r="M21" s="180"/>
      <c r="N21" s="41"/>
      <c r="O21" s="43"/>
      <c r="P21" s="117">
        <f t="shared" si="1"/>
      </c>
      <c r="Q21" s="117">
        <f t="shared" si="2"/>
      </c>
      <c r="R21" s="97">
        <f t="shared" si="5"/>
      </c>
      <c r="S21" s="141">
        <f t="shared" si="6"/>
      </c>
      <c r="T21" s="98">
        <f t="shared" si="7"/>
      </c>
      <c r="U21" s="114">
        <f t="shared" si="8"/>
      </c>
      <c r="V21" s="118">
        <f t="shared" si="9"/>
      </c>
      <c r="W21" s="119">
        <f t="shared" si="3"/>
      </c>
      <c r="AB21" s="20"/>
      <c r="AC21" s="136">
        <v>15</v>
      </c>
      <c r="AD21" s="137">
        <v>0.902</v>
      </c>
      <c r="AE21" s="137">
        <v>0.91</v>
      </c>
      <c r="AF21" s="137">
        <v>0.895</v>
      </c>
      <c r="AG21" s="137">
        <v>0.902</v>
      </c>
      <c r="AH21" s="137">
        <v>0.91</v>
      </c>
      <c r="AI21" s="137">
        <v>0.902</v>
      </c>
      <c r="AK21" s="139">
        <v>15</v>
      </c>
      <c r="AL21" s="140">
        <v>0.917</v>
      </c>
      <c r="AM21" s="140">
        <v>0.93</v>
      </c>
      <c r="AN21" s="140">
        <v>0.902</v>
      </c>
      <c r="AO21" s="140">
        <v>0.917</v>
      </c>
      <c r="AP21" s="140">
        <v>0.924</v>
      </c>
      <c r="AQ21" s="140">
        <v>0.91</v>
      </c>
      <c r="AS21" s="174" t="s">
        <v>229</v>
      </c>
      <c r="AT21" s="174" t="s">
        <v>407</v>
      </c>
      <c r="AU21" s="174" t="s">
        <v>410</v>
      </c>
      <c r="AV21" s="174">
        <v>1767</v>
      </c>
      <c r="AX21" s="139">
        <v>15</v>
      </c>
      <c r="AY21" s="140" t="str">
        <f t="shared" si="0"/>
        <v>Select PY</v>
      </c>
      <c r="AZ21" s="140" t="str">
        <f t="shared" si="0"/>
        <v>Select PY</v>
      </c>
      <c r="BA21" s="140" t="str">
        <f t="shared" si="0"/>
        <v>Select PY</v>
      </c>
      <c r="BB21" s="140" t="str">
        <f t="shared" si="0"/>
        <v>Select PY</v>
      </c>
      <c r="BC21" s="140" t="str">
        <f t="shared" si="0"/>
        <v>Select PY</v>
      </c>
      <c r="BD21" s="140" t="str">
        <f t="shared" si="0"/>
        <v>Select PY</v>
      </c>
      <c r="BF21" s="178" t="s">
        <v>201</v>
      </c>
      <c r="BG21" s="177" t="s">
        <v>33</v>
      </c>
      <c r="BH21" s="176">
        <v>0.424</v>
      </c>
      <c r="BI21" s="176">
        <v>0</v>
      </c>
    </row>
    <row r="22" spans="1:56" ht="15.75" customHeight="1">
      <c r="A22" s="86">
        <v>8</v>
      </c>
      <c r="B22" s="38"/>
      <c r="C22" s="39"/>
      <c r="D22" s="48"/>
      <c r="E22" s="47"/>
      <c r="F22" s="50"/>
      <c r="G22" s="124">
        <f t="shared" si="4"/>
      </c>
      <c r="H22" s="41"/>
      <c r="I22" s="40"/>
      <c r="J22" s="40"/>
      <c r="K22" s="42"/>
      <c r="L22" s="40"/>
      <c r="M22" s="180"/>
      <c r="N22" s="41"/>
      <c r="O22" s="43"/>
      <c r="P22" s="117">
        <f t="shared" si="1"/>
      </c>
      <c r="Q22" s="117">
        <f t="shared" si="2"/>
      </c>
      <c r="R22" s="97">
        <f t="shared" si="5"/>
      </c>
      <c r="S22" s="141">
        <f t="shared" si="6"/>
      </c>
      <c r="T22" s="98">
        <f t="shared" si="7"/>
      </c>
      <c r="U22" s="114">
        <f t="shared" si="8"/>
      </c>
      <c r="V22" s="118">
        <f t="shared" si="9"/>
      </c>
      <c r="W22" s="119">
        <f t="shared" si="3"/>
      </c>
      <c r="AB22" s="20"/>
      <c r="AC22" s="136">
        <v>20</v>
      </c>
      <c r="AD22" s="137">
        <v>0.91</v>
      </c>
      <c r="AE22" s="137">
        <v>0.91</v>
      </c>
      <c r="AF22" s="137">
        <v>0.902</v>
      </c>
      <c r="AG22" s="137">
        <v>0.902</v>
      </c>
      <c r="AH22" s="137">
        <v>0.91</v>
      </c>
      <c r="AI22" s="137">
        <v>0.902</v>
      </c>
      <c r="AK22" s="139">
        <v>20</v>
      </c>
      <c r="AL22" s="140">
        <v>0.924</v>
      </c>
      <c r="AM22" s="140">
        <v>0.93</v>
      </c>
      <c r="AN22" s="140">
        <v>0.91</v>
      </c>
      <c r="AO22" s="140">
        <v>0.917</v>
      </c>
      <c r="AP22" s="140">
        <v>0.93</v>
      </c>
      <c r="AQ22" s="140">
        <v>0.91</v>
      </c>
      <c r="AS22" s="174" t="s">
        <v>229</v>
      </c>
      <c r="AT22" s="174" t="s">
        <v>33</v>
      </c>
      <c r="AU22" s="174" t="s">
        <v>292</v>
      </c>
      <c r="AV22" s="174">
        <v>6000</v>
      </c>
      <c r="AX22" s="139">
        <v>20</v>
      </c>
      <c r="AY22" s="140" t="str">
        <f t="shared" si="0"/>
        <v>Select PY</v>
      </c>
      <c r="AZ22" s="140" t="str">
        <f t="shared" si="0"/>
        <v>Select PY</v>
      </c>
      <c r="BA22" s="140" t="str">
        <f t="shared" si="0"/>
        <v>Select PY</v>
      </c>
      <c r="BB22" s="140" t="str">
        <f t="shared" si="0"/>
        <v>Select PY</v>
      </c>
      <c r="BC22" s="140" t="str">
        <f t="shared" si="0"/>
        <v>Select PY</v>
      </c>
      <c r="BD22" s="140" t="str">
        <f t="shared" si="0"/>
        <v>Select PY</v>
      </c>
    </row>
    <row r="23" spans="1:56" ht="15.75" customHeight="1">
      <c r="A23" s="86">
        <v>9</v>
      </c>
      <c r="B23" s="38"/>
      <c r="C23" s="39"/>
      <c r="D23" s="48"/>
      <c r="E23" s="47"/>
      <c r="F23" s="50"/>
      <c r="G23" s="124">
        <f t="shared" si="4"/>
      </c>
      <c r="H23" s="41"/>
      <c r="I23" s="40"/>
      <c r="J23" s="40"/>
      <c r="K23" s="42"/>
      <c r="L23" s="40"/>
      <c r="M23" s="180"/>
      <c r="N23" s="41"/>
      <c r="O23" s="43"/>
      <c r="P23" s="117">
        <f t="shared" si="1"/>
      </c>
      <c r="Q23" s="117">
        <f t="shared" si="2"/>
      </c>
      <c r="R23" s="97">
        <f t="shared" si="5"/>
      </c>
      <c r="S23" s="141">
        <f t="shared" si="6"/>
      </c>
      <c r="T23" s="98">
        <f t="shared" si="7"/>
      </c>
      <c r="U23" s="114">
        <f t="shared" si="8"/>
      </c>
      <c r="V23" s="118">
        <f t="shared" si="9"/>
      </c>
      <c r="W23" s="119">
        <f t="shared" si="3"/>
      </c>
      <c r="AA23" s="173" t="s">
        <v>65</v>
      </c>
      <c r="AB23" s="20"/>
      <c r="AC23" s="136">
        <v>25</v>
      </c>
      <c r="AD23" s="137">
        <v>0.917</v>
      </c>
      <c r="AE23" s="137">
        <v>0.917</v>
      </c>
      <c r="AF23" s="137">
        <v>0.91</v>
      </c>
      <c r="AG23" s="137">
        <v>0.917</v>
      </c>
      <c r="AH23" s="137">
        <v>0.924</v>
      </c>
      <c r="AI23" s="137">
        <v>0.91</v>
      </c>
      <c r="AK23" s="139">
        <v>25</v>
      </c>
      <c r="AL23" s="140">
        <v>0.93</v>
      </c>
      <c r="AM23" s="140">
        <v>0.936</v>
      </c>
      <c r="AN23" s="140">
        <v>0.917</v>
      </c>
      <c r="AO23" s="140">
        <v>0.93</v>
      </c>
      <c r="AP23" s="140">
        <v>0.936</v>
      </c>
      <c r="AQ23" s="140">
        <v>0.917</v>
      </c>
      <c r="AS23" s="174" t="s">
        <v>230</v>
      </c>
      <c r="AT23" s="174" t="s">
        <v>286</v>
      </c>
      <c r="AU23" s="174" t="s">
        <v>293</v>
      </c>
      <c r="AV23" s="174">
        <v>1955</v>
      </c>
      <c r="AX23" s="139">
        <v>25</v>
      </c>
      <c r="AY23" s="140" t="str">
        <f t="shared" si="0"/>
        <v>Select PY</v>
      </c>
      <c r="AZ23" s="140" t="str">
        <f t="shared" si="0"/>
        <v>Select PY</v>
      </c>
      <c r="BA23" s="140" t="str">
        <f t="shared" si="0"/>
        <v>Select PY</v>
      </c>
      <c r="BB23" s="140" t="str">
        <f t="shared" si="0"/>
        <v>Select PY</v>
      </c>
      <c r="BC23" s="140" t="str">
        <f t="shared" si="0"/>
        <v>Select PY</v>
      </c>
      <c r="BD23" s="140" t="str">
        <f t="shared" si="0"/>
        <v>Select PY</v>
      </c>
    </row>
    <row r="24" spans="1:56" ht="15.75" customHeight="1" thickBot="1">
      <c r="A24" s="143">
        <v>10</v>
      </c>
      <c r="B24" s="144"/>
      <c r="C24" s="39"/>
      <c r="D24" s="145"/>
      <c r="E24" s="47"/>
      <c r="F24" s="147"/>
      <c r="G24" s="124">
        <f t="shared" si="4"/>
      </c>
      <c r="H24" s="148"/>
      <c r="I24" s="149"/>
      <c r="J24" s="149"/>
      <c r="K24" s="150"/>
      <c r="L24" s="149"/>
      <c r="M24" s="180"/>
      <c r="N24" s="41"/>
      <c r="O24" s="43"/>
      <c r="P24" s="117">
        <f t="shared" si="1"/>
      </c>
      <c r="Q24" s="117">
        <f t="shared" si="2"/>
      </c>
      <c r="R24" s="97">
        <f t="shared" si="5"/>
      </c>
      <c r="S24" s="141">
        <f t="shared" si="6"/>
      </c>
      <c r="T24" s="98">
        <f t="shared" si="7"/>
      </c>
      <c r="U24" s="151">
        <f t="shared" si="8"/>
      </c>
      <c r="V24" s="118">
        <f t="shared" si="9"/>
      </c>
      <c r="W24" s="120">
        <f t="shared" si="3"/>
      </c>
      <c r="AA24" s="174" t="s">
        <v>286</v>
      </c>
      <c r="AB24" s="20"/>
      <c r="AC24" s="136">
        <v>30</v>
      </c>
      <c r="AD24" s="137">
        <v>0.924</v>
      </c>
      <c r="AE24" s="137">
        <v>0.924</v>
      </c>
      <c r="AF24" s="137">
        <v>0.91</v>
      </c>
      <c r="AG24" s="137">
        <v>0.917</v>
      </c>
      <c r="AH24" s="137">
        <v>0.924</v>
      </c>
      <c r="AI24" s="137">
        <v>0.91</v>
      </c>
      <c r="AK24" s="139">
        <v>30</v>
      </c>
      <c r="AL24" s="140">
        <v>0.936</v>
      </c>
      <c r="AM24" s="140">
        <v>0.941</v>
      </c>
      <c r="AN24" s="140">
        <v>0.917</v>
      </c>
      <c r="AO24" s="140">
        <v>0.93</v>
      </c>
      <c r="AP24" s="140">
        <v>0.936</v>
      </c>
      <c r="AQ24" s="140">
        <v>0.917</v>
      </c>
      <c r="AS24" s="174" t="s">
        <v>230</v>
      </c>
      <c r="AT24" s="174" t="s">
        <v>407</v>
      </c>
      <c r="AU24" s="174" t="s">
        <v>411</v>
      </c>
      <c r="AV24" s="174">
        <v>1121</v>
      </c>
      <c r="AX24" s="139">
        <v>30</v>
      </c>
      <c r="AY24" s="140" t="str">
        <f t="shared" si="0"/>
        <v>Select PY</v>
      </c>
      <c r="AZ24" s="140" t="str">
        <f t="shared" si="0"/>
        <v>Select PY</v>
      </c>
      <c r="BA24" s="140" t="str">
        <f t="shared" si="0"/>
        <v>Select PY</v>
      </c>
      <c r="BB24" s="140" t="str">
        <f t="shared" si="0"/>
        <v>Select PY</v>
      </c>
      <c r="BC24" s="140" t="str">
        <f t="shared" si="0"/>
        <v>Select PY</v>
      </c>
      <c r="BD24" s="140" t="str">
        <f t="shared" si="0"/>
        <v>Select PY</v>
      </c>
    </row>
    <row r="25" spans="1:56" ht="18.75" customHeight="1" thickBot="1">
      <c r="A25" s="152"/>
      <c r="B25" s="153"/>
      <c r="C25" s="153"/>
      <c r="D25" s="154"/>
      <c r="E25" s="155"/>
      <c r="F25" s="155"/>
      <c r="G25" s="155"/>
      <c r="H25" s="155"/>
      <c r="I25" s="155"/>
      <c r="J25" s="155"/>
      <c r="K25" s="155"/>
      <c r="L25" s="155"/>
      <c r="M25" s="155"/>
      <c r="N25" s="155"/>
      <c r="O25" s="155"/>
      <c r="P25" s="155"/>
      <c r="Q25" s="155"/>
      <c r="R25" s="155"/>
      <c r="S25" s="155"/>
      <c r="T25" s="155"/>
      <c r="U25" s="156"/>
      <c r="V25" s="121">
        <f>SUM(V15:V24)</f>
        <v>0</v>
      </c>
      <c r="W25" s="122">
        <f>SUM(W15:W24)</f>
        <v>0</v>
      </c>
      <c r="AA25" s="174" t="s">
        <v>407</v>
      </c>
      <c r="AB25" s="20"/>
      <c r="AC25" s="136">
        <v>40</v>
      </c>
      <c r="AD25" s="137">
        <v>0.93</v>
      </c>
      <c r="AE25" s="137">
        <v>0.93</v>
      </c>
      <c r="AF25" s="137">
        <v>0.917</v>
      </c>
      <c r="AG25" s="137">
        <v>0.93</v>
      </c>
      <c r="AH25" s="137">
        <v>0.93</v>
      </c>
      <c r="AI25" s="137">
        <v>0.917</v>
      </c>
      <c r="AK25" s="139">
        <v>40</v>
      </c>
      <c r="AL25" s="140">
        <v>0.941</v>
      </c>
      <c r="AM25" s="140">
        <v>0.941</v>
      </c>
      <c r="AN25" s="140">
        <v>0.924</v>
      </c>
      <c r="AO25" s="140">
        <v>0.941</v>
      </c>
      <c r="AP25" s="140">
        <v>0.941</v>
      </c>
      <c r="AQ25" s="140">
        <v>0.924</v>
      </c>
      <c r="AS25" s="174" t="s">
        <v>230</v>
      </c>
      <c r="AT25" s="174" t="s">
        <v>33</v>
      </c>
      <c r="AU25" s="174" t="s">
        <v>294</v>
      </c>
      <c r="AV25" s="174">
        <v>6000</v>
      </c>
      <c r="AX25" s="139">
        <v>40</v>
      </c>
      <c r="AY25" s="140" t="str">
        <f t="shared" si="0"/>
        <v>Select PY</v>
      </c>
      <c r="AZ25" s="140" t="str">
        <f t="shared" si="0"/>
        <v>Select PY</v>
      </c>
      <c r="BA25" s="140" t="str">
        <f t="shared" si="0"/>
        <v>Select PY</v>
      </c>
      <c r="BB25" s="140" t="str">
        <f t="shared" si="0"/>
        <v>Select PY</v>
      </c>
      <c r="BC25" s="140" t="str">
        <f t="shared" si="0"/>
        <v>Select PY</v>
      </c>
      <c r="BD25" s="140" t="str">
        <f t="shared" si="0"/>
        <v>Select PY</v>
      </c>
    </row>
    <row r="26" spans="24:56" ht="21.75" customHeight="1">
      <c r="X26" s="12"/>
      <c r="AA26" s="174" t="s">
        <v>33</v>
      </c>
      <c r="AB26" s="20"/>
      <c r="AC26" s="136">
        <v>50</v>
      </c>
      <c r="AD26" s="137">
        <v>0.93</v>
      </c>
      <c r="AE26" s="137">
        <v>0.93</v>
      </c>
      <c r="AF26" s="137">
        <v>0.924</v>
      </c>
      <c r="AG26" s="137">
        <v>0.93</v>
      </c>
      <c r="AH26" s="137">
        <v>0.93</v>
      </c>
      <c r="AI26" s="137">
        <v>0.924</v>
      </c>
      <c r="AK26" s="139">
        <v>50</v>
      </c>
      <c r="AL26" s="140">
        <v>0.941</v>
      </c>
      <c r="AM26" s="140">
        <v>0.945</v>
      </c>
      <c r="AN26" s="140">
        <v>0.93</v>
      </c>
      <c r="AO26" s="140">
        <v>0.941</v>
      </c>
      <c r="AP26" s="140">
        <v>0.945</v>
      </c>
      <c r="AQ26" s="140">
        <v>0.93</v>
      </c>
      <c r="AS26" s="174" t="s">
        <v>231</v>
      </c>
      <c r="AT26" s="174" t="s">
        <v>286</v>
      </c>
      <c r="AU26" s="174" t="s">
        <v>295</v>
      </c>
      <c r="AV26" s="174">
        <v>6376</v>
      </c>
      <c r="AX26" s="139">
        <v>50</v>
      </c>
      <c r="AY26" s="140" t="str">
        <f t="shared" si="0"/>
        <v>Select PY</v>
      </c>
      <c r="AZ26" s="140" t="str">
        <f t="shared" si="0"/>
        <v>Select PY</v>
      </c>
      <c r="BA26" s="140" t="str">
        <f t="shared" si="0"/>
        <v>Select PY</v>
      </c>
      <c r="BB26" s="140" t="str">
        <f t="shared" si="0"/>
        <v>Select PY</v>
      </c>
      <c r="BC26" s="140" t="str">
        <f t="shared" si="0"/>
        <v>Select PY</v>
      </c>
      <c r="BD26" s="140" t="str">
        <f t="shared" si="0"/>
        <v>Select PY</v>
      </c>
    </row>
    <row r="27" spans="1:56" ht="18.75" customHeight="1" thickBot="1">
      <c r="A27" s="29" t="s">
        <v>22</v>
      </c>
      <c r="B27" s="20"/>
      <c r="C27" s="20"/>
      <c r="D27" s="20"/>
      <c r="AB27" s="20"/>
      <c r="AC27" s="136">
        <v>60</v>
      </c>
      <c r="AD27" s="137">
        <v>0.936</v>
      </c>
      <c r="AE27" s="137">
        <v>0.936</v>
      </c>
      <c r="AF27" s="137">
        <v>0.93</v>
      </c>
      <c r="AG27" s="137">
        <v>0.936</v>
      </c>
      <c r="AH27" s="137">
        <v>0.936</v>
      </c>
      <c r="AI27" s="137">
        <v>0.93</v>
      </c>
      <c r="AK27" s="139">
        <v>60</v>
      </c>
      <c r="AL27" s="140">
        <v>0.945</v>
      </c>
      <c r="AM27" s="140">
        <v>0.95</v>
      </c>
      <c r="AN27" s="140">
        <v>0.936</v>
      </c>
      <c r="AO27" s="140">
        <v>0.945</v>
      </c>
      <c r="AP27" s="140">
        <v>0.95</v>
      </c>
      <c r="AQ27" s="140">
        <v>0.936</v>
      </c>
      <c r="AS27" s="174" t="s">
        <v>231</v>
      </c>
      <c r="AT27" s="174" t="s">
        <v>407</v>
      </c>
      <c r="AU27" s="174" t="s">
        <v>412</v>
      </c>
      <c r="AV27" s="174">
        <v>2713</v>
      </c>
      <c r="AX27" s="139">
        <v>60</v>
      </c>
      <c r="AY27" s="140" t="str">
        <f t="shared" si="0"/>
        <v>Select PY</v>
      </c>
      <c r="AZ27" s="140" t="str">
        <f t="shared" si="0"/>
        <v>Select PY</v>
      </c>
      <c r="BA27" s="140" t="str">
        <f t="shared" si="0"/>
        <v>Select PY</v>
      </c>
      <c r="BB27" s="140" t="str">
        <f t="shared" si="0"/>
        <v>Select PY</v>
      </c>
      <c r="BC27" s="140" t="str">
        <f t="shared" si="0"/>
        <v>Select PY</v>
      </c>
      <c r="BD27" s="140" t="str">
        <f t="shared" si="0"/>
        <v>Select PY</v>
      </c>
    </row>
    <row r="28" spans="1:56" ht="19.5" customHeight="1">
      <c r="A28" s="219" t="s">
        <v>44</v>
      </c>
      <c r="B28" s="220"/>
      <c r="C28" s="221"/>
      <c r="D28" s="130">
        <f>V25</f>
        <v>0</v>
      </c>
      <c r="AA28" s="173" t="s">
        <v>64</v>
      </c>
      <c r="AB28" s="20"/>
      <c r="AC28" s="136">
        <v>75</v>
      </c>
      <c r="AD28" s="137">
        <v>0.936</v>
      </c>
      <c r="AE28" s="137">
        <v>0.941</v>
      </c>
      <c r="AF28" s="137">
        <v>0.93</v>
      </c>
      <c r="AG28" s="137">
        <v>0.936</v>
      </c>
      <c r="AH28" s="137">
        <v>0.941</v>
      </c>
      <c r="AI28" s="137">
        <v>0.93</v>
      </c>
      <c r="AK28" s="139">
        <v>75</v>
      </c>
      <c r="AL28" s="140">
        <v>0.945</v>
      </c>
      <c r="AM28" s="140">
        <v>0.95</v>
      </c>
      <c r="AN28" s="140">
        <v>0.936</v>
      </c>
      <c r="AO28" s="140">
        <v>0.945</v>
      </c>
      <c r="AP28" s="140">
        <v>0.954</v>
      </c>
      <c r="AQ28" s="140">
        <v>0.936</v>
      </c>
      <c r="AS28" s="174" t="s">
        <v>231</v>
      </c>
      <c r="AT28" s="174" t="s">
        <v>33</v>
      </c>
      <c r="AU28" s="174" t="s">
        <v>296</v>
      </c>
      <c r="AV28" s="174">
        <v>6000</v>
      </c>
      <c r="AX28" s="139">
        <v>75</v>
      </c>
      <c r="AY28" s="140" t="str">
        <f t="shared" si="0"/>
        <v>Select PY</v>
      </c>
      <c r="AZ28" s="140" t="str">
        <f t="shared" si="0"/>
        <v>Select PY</v>
      </c>
      <c r="BA28" s="140" t="str">
        <f t="shared" si="0"/>
        <v>Select PY</v>
      </c>
      <c r="BB28" s="140" t="str">
        <f t="shared" si="0"/>
        <v>Select PY</v>
      </c>
      <c r="BC28" s="140" t="str">
        <f t="shared" si="0"/>
        <v>Select PY</v>
      </c>
      <c r="BD28" s="140" t="str">
        <f t="shared" si="0"/>
        <v>Select PY</v>
      </c>
    </row>
    <row r="29" spans="1:56" ht="19.5" customHeight="1" thickBot="1">
      <c r="A29" s="222" t="s">
        <v>30</v>
      </c>
      <c r="B29" s="223"/>
      <c r="C29" s="224"/>
      <c r="D29" s="131">
        <f>W25</f>
        <v>0</v>
      </c>
      <c r="AA29" s="133" t="s">
        <v>227</v>
      </c>
      <c r="AB29" s="20"/>
      <c r="AC29" s="136">
        <v>100</v>
      </c>
      <c r="AD29" s="137">
        <v>0.941</v>
      </c>
      <c r="AE29" s="137">
        <v>0.941</v>
      </c>
      <c r="AF29" s="137">
        <v>0.93</v>
      </c>
      <c r="AG29" s="137">
        <v>0.941</v>
      </c>
      <c r="AH29" s="137">
        <v>0.945</v>
      </c>
      <c r="AI29" s="137">
        <v>0.936</v>
      </c>
      <c r="AK29" s="139">
        <v>100</v>
      </c>
      <c r="AL29" s="140">
        <v>0.95</v>
      </c>
      <c r="AM29" s="140">
        <v>0.954</v>
      </c>
      <c r="AN29" s="140">
        <v>0.936</v>
      </c>
      <c r="AO29" s="140">
        <v>0.95</v>
      </c>
      <c r="AP29" s="140">
        <v>0.954</v>
      </c>
      <c r="AQ29" s="140">
        <v>0.941</v>
      </c>
      <c r="AS29" s="174" t="s">
        <v>232</v>
      </c>
      <c r="AT29" s="174" t="s">
        <v>286</v>
      </c>
      <c r="AU29" s="174" t="s">
        <v>297</v>
      </c>
      <c r="AV29" s="174">
        <v>2586</v>
      </c>
      <c r="AX29" s="139">
        <v>100</v>
      </c>
      <c r="AY29" s="140" t="str">
        <f t="shared" si="0"/>
        <v>Select PY</v>
      </c>
      <c r="AZ29" s="140" t="str">
        <f t="shared" si="0"/>
        <v>Select PY</v>
      </c>
      <c r="BA29" s="140" t="str">
        <f t="shared" si="0"/>
        <v>Select PY</v>
      </c>
      <c r="BB29" s="140" t="str">
        <f t="shared" si="0"/>
        <v>Select PY</v>
      </c>
      <c r="BC29" s="140" t="str">
        <f t="shared" si="0"/>
        <v>Select PY</v>
      </c>
      <c r="BD29" s="140" t="str">
        <f t="shared" si="0"/>
        <v>Select PY</v>
      </c>
    </row>
    <row r="30" spans="27:56" ht="19.5" customHeight="1">
      <c r="AA30" s="133" t="s">
        <v>228</v>
      </c>
      <c r="AB30" s="20"/>
      <c r="AC30" s="136">
        <v>125</v>
      </c>
      <c r="AD30" s="137">
        <v>0.941</v>
      </c>
      <c r="AE30" s="137">
        <v>0.945</v>
      </c>
      <c r="AF30" s="137">
        <v>0.936</v>
      </c>
      <c r="AG30" s="137">
        <v>0.941</v>
      </c>
      <c r="AH30" s="137">
        <v>0.945</v>
      </c>
      <c r="AI30" s="137">
        <v>0.945</v>
      </c>
      <c r="AK30" s="139">
        <v>125</v>
      </c>
      <c r="AL30" s="140">
        <v>0.95</v>
      </c>
      <c r="AM30" s="140">
        <v>0.954</v>
      </c>
      <c r="AN30" s="140">
        <v>0.941</v>
      </c>
      <c r="AO30" s="140">
        <v>0.95</v>
      </c>
      <c r="AP30" s="140">
        <v>0.954</v>
      </c>
      <c r="AQ30" s="140">
        <v>0.95</v>
      </c>
      <c r="AS30" s="174" t="s">
        <v>232</v>
      </c>
      <c r="AT30" s="174" t="s">
        <v>407</v>
      </c>
      <c r="AU30" s="174" t="s">
        <v>413</v>
      </c>
      <c r="AV30" s="174">
        <v>1348</v>
      </c>
      <c r="AX30" s="139">
        <v>125</v>
      </c>
      <c r="AY30" s="140" t="str">
        <f aca="true" t="shared" si="10" ref="AY30:AY38">IF($K$6="","Select PY",IF(OR($K$6="Program Year 1",$K$6="Program Year 2"),AD30,IF(OR($K$6="Program Year 3",$K$6="Program Year 4"),AL30,"")))</f>
        <v>Select PY</v>
      </c>
      <c r="AZ30" s="140" t="str">
        <f aca="true" t="shared" si="11" ref="AZ30:AZ38">IF($K$6="","Select PY",IF(OR($K$6="Program Year 1",$K$6="Program Year 2"),AE30,IF(OR($K$6="Program Year 3",$K$6="Program Year 4"),AM30,"")))</f>
        <v>Select PY</v>
      </c>
      <c r="BA30" s="140" t="str">
        <f aca="true" t="shared" si="12" ref="BA30:BA38">IF($K$6="","Select PY",IF(OR($K$6="Program Year 1",$K$6="Program Year 2"),AF30,IF(OR($K$6="Program Year 3",$K$6="Program Year 4"),AN30,"")))</f>
        <v>Select PY</v>
      </c>
      <c r="BB30" s="140" t="str">
        <f aca="true" t="shared" si="13" ref="BB30:BB38">IF($K$6="","Select PY",IF(OR($K$6="Program Year 1",$K$6="Program Year 2"),AG30,IF(OR($K$6="Program Year 3",$K$6="Program Year 4"),AO30,"")))</f>
        <v>Select PY</v>
      </c>
      <c r="BC30" s="140" t="str">
        <f aca="true" t="shared" si="14" ref="BC30:BC38">IF($K$6="","Select PY",IF(OR($K$6="Program Year 1",$K$6="Program Year 2"),AH30,IF(OR($K$6="Program Year 3",$K$6="Program Year 4"),AP30,"")))</f>
        <v>Select PY</v>
      </c>
      <c r="BD30" s="140" t="str">
        <f aca="true" t="shared" si="15" ref="BD30:BD38">IF($K$6="","Select PY",IF(OR($K$6="Program Year 1",$K$6="Program Year 2"),AI30,IF(OR($K$6="Program Year 3",$K$6="Program Year 4"),AQ30,"")))</f>
        <v>Select PY</v>
      </c>
    </row>
    <row r="31" spans="27:56" ht="15.75" customHeight="1">
      <c r="AA31" s="133" t="s">
        <v>229</v>
      </c>
      <c r="AB31" s="20"/>
      <c r="AC31" s="136">
        <v>150</v>
      </c>
      <c r="AD31" s="137">
        <v>0.945</v>
      </c>
      <c r="AE31" s="137">
        <v>0.95</v>
      </c>
      <c r="AF31" s="137">
        <v>0.936</v>
      </c>
      <c r="AG31" s="137">
        <v>0.95</v>
      </c>
      <c r="AH31" s="137">
        <v>0.95</v>
      </c>
      <c r="AI31" s="137">
        <v>0.945</v>
      </c>
      <c r="AK31" s="139">
        <v>150</v>
      </c>
      <c r="AL31" s="140">
        <v>0.954</v>
      </c>
      <c r="AM31" s="140">
        <v>0.958</v>
      </c>
      <c r="AN31" s="140">
        <v>0.941</v>
      </c>
      <c r="AO31" s="140">
        <v>0.958</v>
      </c>
      <c r="AP31" s="140">
        <v>0.958</v>
      </c>
      <c r="AQ31" s="140">
        <v>0.95</v>
      </c>
      <c r="AS31" s="174" t="s">
        <v>232</v>
      </c>
      <c r="AT31" s="174" t="s">
        <v>33</v>
      </c>
      <c r="AU31" s="174" t="s">
        <v>298</v>
      </c>
      <c r="AV31" s="174">
        <v>6000</v>
      </c>
      <c r="AX31" s="139">
        <v>150</v>
      </c>
      <c r="AY31" s="140" t="str">
        <f t="shared" si="10"/>
        <v>Select PY</v>
      </c>
      <c r="AZ31" s="140" t="str">
        <f t="shared" si="11"/>
        <v>Select PY</v>
      </c>
      <c r="BA31" s="140" t="str">
        <f t="shared" si="12"/>
        <v>Select PY</v>
      </c>
      <c r="BB31" s="140" t="str">
        <f t="shared" si="13"/>
        <v>Select PY</v>
      </c>
      <c r="BC31" s="140" t="str">
        <f t="shared" si="14"/>
        <v>Select PY</v>
      </c>
      <c r="BD31" s="140" t="str">
        <f t="shared" si="15"/>
        <v>Select PY</v>
      </c>
    </row>
    <row r="32" spans="27:56" ht="15.75" customHeight="1">
      <c r="AA32" s="133" t="s">
        <v>230</v>
      </c>
      <c r="AB32" s="20"/>
      <c r="AC32" s="136">
        <v>200</v>
      </c>
      <c r="AD32" s="137">
        <v>0.945</v>
      </c>
      <c r="AE32" s="137">
        <v>0.95</v>
      </c>
      <c r="AF32" s="137">
        <v>0.945</v>
      </c>
      <c r="AG32" s="137">
        <v>0.95</v>
      </c>
      <c r="AH32" s="137">
        <v>0.95</v>
      </c>
      <c r="AI32" s="137">
        <v>0.95</v>
      </c>
      <c r="AK32" s="139">
        <v>200</v>
      </c>
      <c r="AL32" s="140">
        <v>0.954</v>
      </c>
      <c r="AM32" s="140">
        <v>0.958</v>
      </c>
      <c r="AN32" s="140">
        <v>0.95</v>
      </c>
      <c r="AO32" s="140">
        <v>0.958</v>
      </c>
      <c r="AP32" s="140">
        <v>0.962</v>
      </c>
      <c r="AQ32" s="140">
        <v>0.954</v>
      </c>
      <c r="AS32" s="174" t="s">
        <v>233</v>
      </c>
      <c r="AT32" s="174" t="s">
        <v>286</v>
      </c>
      <c r="AU32" s="174" t="s">
        <v>299</v>
      </c>
      <c r="AV32" s="174">
        <v>3066</v>
      </c>
      <c r="AX32" s="139">
        <v>200</v>
      </c>
      <c r="AY32" s="140" t="str">
        <f t="shared" si="10"/>
        <v>Select PY</v>
      </c>
      <c r="AZ32" s="140" t="str">
        <f t="shared" si="11"/>
        <v>Select PY</v>
      </c>
      <c r="BA32" s="140" t="str">
        <f t="shared" si="12"/>
        <v>Select PY</v>
      </c>
      <c r="BB32" s="140" t="str">
        <f t="shared" si="13"/>
        <v>Select PY</v>
      </c>
      <c r="BC32" s="140" t="str">
        <f t="shared" si="14"/>
        <v>Select PY</v>
      </c>
      <c r="BD32" s="140" t="str">
        <f t="shared" si="15"/>
        <v>Select PY</v>
      </c>
    </row>
    <row r="33" spans="27:56" ht="15.75" customHeight="1">
      <c r="AA33" s="133" t="s">
        <v>231</v>
      </c>
      <c r="AB33" s="20"/>
      <c r="AC33" s="139">
        <v>250</v>
      </c>
      <c r="AD33" s="139" t="s">
        <v>170</v>
      </c>
      <c r="AE33" s="139" t="s">
        <v>170</v>
      </c>
      <c r="AF33" s="139" t="s">
        <v>170</v>
      </c>
      <c r="AG33" s="139" t="s">
        <v>170</v>
      </c>
      <c r="AH33" s="139" t="s">
        <v>170</v>
      </c>
      <c r="AI33" s="139" t="s">
        <v>170</v>
      </c>
      <c r="AK33" s="139">
        <v>250</v>
      </c>
      <c r="AL33" s="140">
        <v>0.954</v>
      </c>
      <c r="AM33" s="140">
        <v>0.958</v>
      </c>
      <c r="AN33" s="140">
        <v>0.95</v>
      </c>
      <c r="AO33" s="140">
        <v>0.958</v>
      </c>
      <c r="AP33" s="140">
        <v>0.962</v>
      </c>
      <c r="AQ33" s="140">
        <v>0.958</v>
      </c>
      <c r="AS33" s="174" t="s">
        <v>233</v>
      </c>
      <c r="AT33" s="174" t="s">
        <v>407</v>
      </c>
      <c r="AU33" s="174" t="s">
        <v>414</v>
      </c>
      <c r="AV33" s="174">
        <v>1521</v>
      </c>
      <c r="AX33" s="139">
        <v>250</v>
      </c>
      <c r="AY33" s="140" t="str">
        <f t="shared" si="10"/>
        <v>Select PY</v>
      </c>
      <c r="AZ33" s="140" t="str">
        <f t="shared" si="11"/>
        <v>Select PY</v>
      </c>
      <c r="BA33" s="140" t="str">
        <f t="shared" si="12"/>
        <v>Select PY</v>
      </c>
      <c r="BB33" s="140" t="str">
        <f t="shared" si="13"/>
        <v>Select PY</v>
      </c>
      <c r="BC33" s="140" t="str">
        <f t="shared" si="14"/>
        <v>Select PY</v>
      </c>
      <c r="BD33" s="140" t="str">
        <f t="shared" si="15"/>
        <v>Select PY</v>
      </c>
    </row>
    <row r="34" spans="27:56" ht="15.75" customHeight="1">
      <c r="AA34" s="133" t="s">
        <v>232</v>
      </c>
      <c r="AB34" s="20"/>
      <c r="AC34" s="139">
        <v>300</v>
      </c>
      <c r="AD34" s="139" t="s">
        <v>170</v>
      </c>
      <c r="AE34" s="139" t="s">
        <v>170</v>
      </c>
      <c r="AF34" s="139" t="s">
        <v>170</v>
      </c>
      <c r="AG34" s="139" t="s">
        <v>170</v>
      </c>
      <c r="AH34" s="139" t="s">
        <v>170</v>
      </c>
      <c r="AI34" s="139" t="s">
        <v>170</v>
      </c>
      <c r="AK34" s="139">
        <v>300</v>
      </c>
      <c r="AL34" s="140">
        <v>0.954</v>
      </c>
      <c r="AM34" s="140">
        <v>0.958</v>
      </c>
      <c r="AN34" s="140">
        <v>0.954</v>
      </c>
      <c r="AO34" s="140">
        <v>0.958</v>
      </c>
      <c r="AP34" s="140">
        <v>0.962</v>
      </c>
      <c r="AQ34" s="140">
        <v>0.958</v>
      </c>
      <c r="AS34" s="174" t="s">
        <v>233</v>
      </c>
      <c r="AT34" s="174" t="s">
        <v>33</v>
      </c>
      <c r="AU34" s="174" t="s">
        <v>300</v>
      </c>
      <c r="AV34" s="174">
        <v>6000</v>
      </c>
      <c r="AX34" s="139">
        <v>300</v>
      </c>
      <c r="AY34" s="140" t="str">
        <f t="shared" si="10"/>
        <v>Select PY</v>
      </c>
      <c r="AZ34" s="140" t="str">
        <f t="shared" si="11"/>
        <v>Select PY</v>
      </c>
      <c r="BA34" s="140" t="str">
        <f t="shared" si="12"/>
        <v>Select PY</v>
      </c>
      <c r="BB34" s="140" t="str">
        <f t="shared" si="13"/>
        <v>Select PY</v>
      </c>
      <c r="BC34" s="140" t="str">
        <f t="shared" si="14"/>
        <v>Select PY</v>
      </c>
      <c r="BD34" s="140" t="str">
        <f t="shared" si="15"/>
        <v>Select PY</v>
      </c>
    </row>
    <row r="35" spans="27:56" ht="15.75" customHeight="1">
      <c r="AA35" s="133" t="s">
        <v>233</v>
      </c>
      <c r="AB35" s="20"/>
      <c r="AC35" s="139">
        <v>350</v>
      </c>
      <c r="AD35" s="139" t="s">
        <v>170</v>
      </c>
      <c r="AE35" s="139" t="s">
        <v>170</v>
      </c>
      <c r="AF35" s="139" t="s">
        <v>170</v>
      </c>
      <c r="AG35" s="139" t="s">
        <v>170</v>
      </c>
      <c r="AH35" s="139" t="s">
        <v>170</v>
      </c>
      <c r="AI35" s="139" t="s">
        <v>170</v>
      </c>
      <c r="AK35" s="139">
        <v>350</v>
      </c>
      <c r="AL35" s="140">
        <v>0.954</v>
      </c>
      <c r="AM35" s="140">
        <v>0.958</v>
      </c>
      <c r="AN35" s="140">
        <v>0.954</v>
      </c>
      <c r="AO35" s="140">
        <v>0.958</v>
      </c>
      <c r="AP35" s="140">
        <v>0.962</v>
      </c>
      <c r="AQ35" s="140">
        <v>0.958</v>
      </c>
      <c r="AS35" s="174" t="s">
        <v>234</v>
      </c>
      <c r="AT35" s="174" t="s">
        <v>286</v>
      </c>
      <c r="AU35" s="174" t="s">
        <v>301</v>
      </c>
      <c r="AV35" s="174">
        <v>4055</v>
      </c>
      <c r="AX35" s="139">
        <v>350</v>
      </c>
      <c r="AY35" s="140" t="str">
        <f t="shared" si="10"/>
        <v>Select PY</v>
      </c>
      <c r="AZ35" s="140" t="str">
        <f t="shared" si="11"/>
        <v>Select PY</v>
      </c>
      <c r="BA35" s="140" t="str">
        <f t="shared" si="12"/>
        <v>Select PY</v>
      </c>
      <c r="BB35" s="140" t="str">
        <f t="shared" si="13"/>
        <v>Select PY</v>
      </c>
      <c r="BC35" s="140" t="str">
        <f t="shared" si="14"/>
        <v>Select PY</v>
      </c>
      <c r="BD35" s="140" t="str">
        <f t="shared" si="15"/>
        <v>Select PY</v>
      </c>
    </row>
    <row r="36" spans="27:56" ht="15.75" customHeight="1">
      <c r="AA36" s="133" t="s">
        <v>234</v>
      </c>
      <c r="AB36" s="20"/>
      <c r="AC36" s="139">
        <v>400</v>
      </c>
      <c r="AD36" s="139" t="s">
        <v>170</v>
      </c>
      <c r="AE36" s="139" t="s">
        <v>170</v>
      </c>
      <c r="AF36" s="139" t="s">
        <v>170</v>
      </c>
      <c r="AG36" s="139" t="s">
        <v>170</v>
      </c>
      <c r="AH36" s="139" t="s">
        <v>170</v>
      </c>
      <c r="AI36" s="139" t="s">
        <v>170</v>
      </c>
      <c r="AK36" s="139">
        <v>400</v>
      </c>
      <c r="AL36" s="140">
        <v>0.958</v>
      </c>
      <c r="AM36" s="140">
        <v>0.958</v>
      </c>
      <c r="AN36" s="140">
        <v>0.958</v>
      </c>
      <c r="AO36" s="140">
        <v>0.958</v>
      </c>
      <c r="AP36" s="140">
        <v>0.962</v>
      </c>
      <c r="AQ36" s="140">
        <v>0.958</v>
      </c>
      <c r="AS36" s="174" t="s">
        <v>234</v>
      </c>
      <c r="AT36" s="174" t="s">
        <v>407</v>
      </c>
      <c r="AU36" s="174" t="s">
        <v>415</v>
      </c>
      <c r="AV36" s="174">
        <v>1877</v>
      </c>
      <c r="AX36" s="139">
        <v>400</v>
      </c>
      <c r="AY36" s="140" t="str">
        <f t="shared" si="10"/>
        <v>Select PY</v>
      </c>
      <c r="AZ36" s="140" t="str">
        <f t="shared" si="11"/>
        <v>Select PY</v>
      </c>
      <c r="BA36" s="140" t="str">
        <f t="shared" si="12"/>
        <v>Select PY</v>
      </c>
      <c r="BB36" s="140" t="str">
        <f t="shared" si="13"/>
        <v>Select PY</v>
      </c>
      <c r="BC36" s="140" t="str">
        <f t="shared" si="14"/>
        <v>Select PY</v>
      </c>
      <c r="BD36" s="140" t="str">
        <f t="shared" si="15"/>
        <v>Select PY</v>
      </c>
    </row>
    <row r="37" spans="27:56" ht="15.75" customHeight="1">
      <c r="AA37" s="133" t="s">
        <v>235</v>
      </c>
      <c r="AB37" s="20"/>
      <c r="AC37" s="139">
        <v>450</v>
      </c>
      <c r="AD37" s="139" t="s">
        <v>170</v>
      </c>
      <c r="AE37" s="139" t="s">
        <v>170</v>
      </c>
      <c r="AF37" s="139" t="s">
        <v>170</v>
      </c>
      <c r="AG37" s="139" t="s">
        <v>170</v>
      </c>
      <c r="AH37" s="139" t="s">
        <v>170</v>
      </c>
      <c r="AI37" s="139" t="s">
        <v>170</v>
      </c>
      <c r="AK37" s="139">
        <v>450</v>
      </c>
      <c r="AL37" s="140">
        <v>0.962</v>
      </c>
      <c r="AM37" s="140">
        <v>0.962</v>
      </c>
      <c r="AN37" s="140">
        <v>0.958</v>
      </c>
      <c r="AO37" s="140">
        <v>0.958</v>
      </c>
      <c r="AP37" s="140">
        <v>0.962</v>
      </c>
      <c r="AQ37" s="140">
        <v>0.958</v>
      </c>
      <c r="AS37" s="174" t="s">
        <v>234</v>
      </c>
      <c r="AT37" s="174" t="s">
        <v>33</v>
      </c>
      <c r="AU37" s="174" t="s">
        <v>302</v>
      </c>
      <c r="AV37" s="174">
        <v>6000</v>
      </c>
      <c r="AX37" s="139">
        <v>450</v>
      </c>
      <c r="AY37" s="140" t="str">
        <f t="shared" si="10"/>
        <v>Select PY</v>
      </c>
      <c r="AZ37" s="140" t="str">
        <f t="shared" si="11"/>
        <v>Select PY</v>
      </c>
      <c r="BA37" s="140" t="str">
        <f t="shared" si="12"/>
        <v>Select PY</v>
      </c>
      <c r="BB37" s="140" t="str">
        <f t="shared" si="13"/>
        <v>Select PY</v>
      </c>
      <c r="BC37" s="140" t="str">
        <f t="shared" si="14"/>
        <v>Select PY</v>
      </c>
      <c r="BD37" s="140" t="str">
        <f t="shared" si="15"/>
        <v>Select PY</v>
      </c>
    </row>
    <row r="38" spans="27:56" ht="15.75" customHeight="1">
      <c r="AA38" s="133" t="s">
        <v>236</v>
      </c>
      <c r="AB38" s="20"/>
      <c r="AC38" s="139">
        <v>500</v>
      </c>
      <c r="AD38" s="139" t="s">
        <v>170</v>
      </c>
      <c r="AE38" s="139" t="s">
        <v>170</v>
      </c>
      <c r="AF38" s="139" t="s">
        <v>170</v>
      </c>
      <c r="AG38" s="139" t="s">
        <v>170</v>
      </c>
      <c r="AH38" s="139" t="s">
        <v>170</v>
      </c>
      <c r="AI38" s="139" t="s">
        <v>170</v>
      </c>
      <c r="AK38" s="139">
        <v>500</v>
      </c>
      <c r="AL38" s="140">
        <v>0.962</v>
      </c>
      <c r="AM38" s="140">
        <v>0.962</v>
      </c>
      <c r="AN38" s="140">
        <v>0.958</v>
      </c>
      <c r="AO38" s="140">
        <v>0.958</v>
      </c>
      <c r="AP38" s="140">
        <v>0.962</v>
      </c>
      <c r="AQ38" s="140">
        <v>0.958</v>
      </c>
      <c r="AS38" s="174" t="s">
        <v>235</v>
      </c>
      <c r="AT38" s="174" t="s">
        <v>286</v>
      </c>
      <c r="AU38" s="174" t="s">
        <v>303</v>
      </c>
      <c r="AV38" s="174">
        <v>6376</v>
      </c>
      <c r="AX38" s="139">
        <v>500</v>
      </c>
      <c r="AY38" s="140" t="str">
        <f t="shared" si="10"/>
        <v>Select PY</v>
      </c>
      <c r="AZ38" s="140" t="str">
        <f t="shared" si="11"/>
        <v>Select PY</v>
      </c>
      <c r="BA38" s="140" t="str">
        <f t="shared" si="12"/>
        <v>Select PY</v>
      </c>
      <c r="BB38" s="140" t="str">
        <f t="shared" si="13"/>
        <v>Select PY</v>
      </c>
      <c r="BC38" s="140" t="str">
        <f t="shared" si="14"/>
        <v>Select PY</v>
      </c>
      <c r="BD38" s="140" t="str">
        <f t="shared" si="15"/>
        <v>Select PY</v>
      </c>
    </row>
    <row r="39" spans="27:48" ht="15.75" customHeight="1">
      <c r="AA39" s="133" t="s">
        <v>237</v>
      </c>
      <c r="AB39" s="20"/>
      <c r="AS39" s="174" t="s">
        <v>235</v>
      </c>
      <c r="AT39" s="174" t="s">
        <v>407</v>
      </c>
      <c r="AU39" s="174" t="s">
        <v>416</v>
      </c>
      <c r="AV39" s="174">
        <v>2713</v>
      </c>
    </row>
    <row r="40" spans="27:48" ht="15.75" customHeight="1">
      <c r="AA40" s="133" t="s">
        <v>238</v>
      </c>
      <c r="AB40" s="20"/>
      <c r="AS40" s="174" t="s">
        <v>235</v>
      </c>
      <c r="AT40" s="174" t="s">
        <v>33</v>
      </c>
      <c r="AU40" s="174" t="s">
        <v>304</v>
      </c>
      <c r="AV40" s="174">
        <v>6000</v>
      </c>
    </row>
    <row r="41" spans="27:48" ht="15.75" customHeight="1">
      <c r="AA41" s="133" t="s">
        <v>239</v>
      </c>
      <c r="AB41" s="20"/>
      <c r="AS41" s="174" t="s">
        <v>236</v>
      </c>
      <c r="AT41" s="174" t="s">
        <v>286</v>
      </c>
      <c r="AU41" s="174" t="s">
        <v>305</v>
      </c>
      <c r="AV41" s="174">
        <v>1954</v>
      </c>
    </row>
    <row r="42" spans="27:48" ht="15.75" customHeight="1">
      <c r="AA42" s="133" t="s">
        <v>240</v>
      </c>
      <c r="AB42" s="20"/>
      <c r="AS42" s="174" t="s">
        <v>236</v>
      </c>
      <c r="AT42" s="174" t="s">
        <v>407</v>
      </c>
      <c r="AU42" s="174" t="s">
        <v>417</v>
      </c>
      <c r="AV42" s="174">
        <v>1121</v>
      </c>
    </row>
    <row r="43" spans="27:48" ht="15">
      <c r="AA43" s="133" t="s">
        <v>241</v>
      </c>
      <c r="AB43" s="20"/>
      <c r="AS43" s="174" t="s">
        <v>236</v>
      </c>
      <c r="AT43" s="174" t="s">
        <v>33</v>
      </c>
      <c r="AU43" s="174" t="s">
        <v>306</v>
      </c>
      <c r="AV43" s="174">
        <v>6000</v>
      </c>
    </row>
    <row r="44" spans="5:48" ht="19.5" customHeight="1">
      <c r="E44" s="20"/>
      <c r="F44" s="20"/>
      <c r="AA44" s="133" t="s">
        <v>242</v>
      </c>
      <c r="AB44" s="20"/>
      <c r="AS44" s="174" t="s">
        <v>237</v>
      </c>
      <c r="AT44" s="174" t="s">
        <v>286</v>
      </c>
      <c r="AU44" s="174" t="s">
        <v>307</v>
      </c>
      <c r="AV44" s="174">
        <v>3748</v>
      </c>
    </row>
    <row r="45" spans="27:48" ht="19.5" customHeight="1">
      <c r="AA45" s="133" t="s">
        <v>243</v>
      </c>
      <c r="AB45" s="20"/>
      <c r="AS45" s="174" t="s">
        <v>237</v>
      </c>
      <c r="AT45" s="174" t="s">
        <v>407</v>
      </c>
      <c r="AU45" s="174" t="s">
        <v>418</v>
      </c>
      <c r="AV45" s="174">
        <v>1767</v>
      </c>
    </row>
    <row r="46" spans="27:48" ht="19.5" customHeight="1">
      <c r="AA46" s="133" t="s">
        <v>244</v>
      </c>
      <c r="AB46" s="20"/>
      <c r="AS46" s="174" t="s">
        <v>237</v>
      </c>
      <c r="AT46" s="174" t="s">
        <v>33</v>
      </c>
      <c r="AU46" s="174" t="s">
        <v>308</v>
      </c>
      <c r="AV46" s="174">
        <v>6000</v>
      </c>
    </row>
    <row r="47" spans="27:48" ht="13.5" customHeight="1">
      <c r="AA47" s="133" t="s">
        <v>245</v>
      </c>
      <c r="AB47" s="20"/>
      <c r="AS47" s="174" t="s">
        <v>238</v>
      </c>
      <c r="AT47" s="174" t="s">
        <v>286</v>
      </c>
      <c r="AU47" s="174" t="s">
        <v>309</v>
      </c>
      <c r="AV47" s="174">
        <v>4182</v>
      </c>
    </row>
    <row r="48" spans="27:48" ht="12.75" customHeight="1">
      <c r="AA48" s="133" t="s">
        <v>246</v>
      </c>
      <c r="AB48" s="20"/>
      <c r="AS48" s="174" t="s">
        <v>238</v>
      </c>
      <c r="AT48" s="174" t="s">
        <v>407</v>
      </c>
      <c r="AU48" s="174" t="s">
        <v>419</v>
      </c>
      <c r="AV48" s="174">
        <v>1923</v>
      </c>
    </row>
    <row r="49" spans="27:48" ht="12.75" customHeight="1">
      <c r="AA49" s="133" t="s">
        <v>247</v>
      </c>
      <c r="AB49" s="20"/>
      <c r="AS49" s="174" t="s">
        <v>238</v>
      </c>
      <c r="AT49" s="174" t="s">
        <v>33</v>
      </c>
      <c r="AU49" s="174" t="s">
        <v>310</v>
      </c>
      <c r="AV49" s="174">
        <v>6000</v>
      </c>
    </row>
    <row r="50" spans="27:48" ht="12.75" customHeight="1">
      <c r="AA50" s="133" t="s">
        <v>248</v>
      </c>
      <c r="AB50" s="20"/>
      <c r="AS50" s="174" t="s">
        <v>239</v>
      </c>
      <c r="AT50" s="174" t="s">
        <v>286</v>
      </c>
      <c r="AU50" s="174" t="s">
        <v>311</v>
      </c>
      <c r="AV50" s="174">
        <v>6456</v>
      </c>
    </row>
    <row r="51" spans="27:48" ht="12.75" customHeight="1">
      <c r="AA51" s="133" t="s">
        <v>249</v>
      </c>
      <c r="AB51" s="20"/>
      <c r="AS51" s="174" t="s">
        <v>239</v>
      </c>
      <c r="AT51" s="174" t="s">
        <v>407</v>
      </c>
      <c r="AU51" s="174" t="s">
        <v>420</v>
      </c>
      <c r="AV51" s="174">
        <v>2742</v>
      </c>
    </row>
    <row r="52" spans="27:48" ht="13.5" customHeight="1">
      <c r="AA52" s="133" t="s">
        <v>250</v>
      </c>
      <c r="AB52" s="20"/>
      <c r="AS52" s="174" t="s">
        <v>239</v>
      </c>
      <c r="AT52" s="174" t="s">
        <v>33</v>
      </c>
      <c r="AU52" s="174" t="s">
        <v>312</v>
      </c>
      <c r="AV52" s="174">
        <v>6000</v>
      </c>
    </row>
    <row r="53" spans="27:48" ht="12.75" customHeight="1">
      <c r="AA53" s="133" t="s">
        <v>251</v>
      </c>
      <c r="AB53" s="20"/>
      <c r="AS53" s="174" t="s">
        <v>240</v>
      </c>
      <c r="AT53" s="174" t="s">
        <v>286</v>
      </c>
      <c r="AU53" s="174" t="s">
        <v>313</v>
      </c>
      <c r="AV53" s="174">
        <v>4182</v>
      </c>
    </row>
    <row r="54" spans="27:48" ht="12.75" customHeight="1">
      <c r="AA54" s="133" t="s">
        <v>252</v>
      </c>
      <c r="AB54" s="20"/>
      <c r="AS54" s="174" t="s">
        <v>240</v>
      </c>
      <c r="AT54" s="174" t="s">
        <v>407</v>
      </c>
      <c r="AU54" s="174" t="s">
        <v>421</v>
      </c>
      <c r="AV54" s="174">
        <v>1923</v>
      </c>
    </row>
    <row r="55" spans="27:48" ht="12.75" customHeight="1">
      <c r="AA55" s="133" t="s">
        <v>253</v>
      </c>
      <c r="AB55" s="20"/>
      <c r="AS55" s="174" t="s">
        <v>240</v>
      </c>
      <c r="AT55" s="174" t="s">
        <v>33</v>
      </c>
      <c r="AU55" s="174" t="s">
        <v>314</v>
      </c>
      <c r="AV55" s="174">
        <v>6000</v>
      </c>
    </row>
    <row r="56" spans="27:48" ht="12.75" customHeight="1">
      <c r="AA56" s="133" t="s">
        <v>254</v>
      </c>
      <c r="AB56" s="20"/>
      <c r="AS56" s="174" t="s">
        <v>241</v>
      </c>
      <c r="AT56" s="174" t="s">
        <v>286</v>
      </c>
      <c r="AU56" s="174" t="s">
        <v>315</v>
      </c>
      <c r="AV56" s="174">
        <v>1952</v>
      </c>
    </row>
    <row r="57" spans="27:48" ht="13.5" customHeight="1">
      <c r="AA57" s="133" t="s">
        <v>255</v>
      </c>
      <c r="AB57" s="20"/>
      <c r="AS57" s="174" t="s">
        <v>241</v>
      </c>
      <c r="AT57" s="174" t="s">
        <v>407</v>
      </c>
      <c r="AU57" s="174" t="s">
        <v>422</v>
      </c>
      <c r="AV57" s="174">
        <v>1120</v>
      </c>
    </row>
    <row r="58" spans="27:48" ht="15">
      <c r="AA58" s="133" t="s">
        <v>256</v>
      </c>
      <c r="AB58" s="20"/>
      <c r="AS58" s="174" t="s">
        <v>241</v>
      </c>
      <c r="AT58" s="174" t="s">
        <v>33</v>
      </c>
      <c r="AU58" s="174" t="s">
        <v>316</v>
      </c>
      <c r="AV58" s="174">
        <v>6000</v>
      </c>
    </row>
    <row r="59" spans="27:48" ht="15">
      <c r="AA59" s="133" t="s">
        <v>257</v>
      </c>
      <c r="AB59" s="20"/>
      <c r="AS59" s="174" t="s">
        <v>242</v>
      </c>
      <c r="AT59" s="174" t="s">
        <v>286</v>
      </c>
      <c r="AU59" s="174" t="s">
        <v>317</v>
      </c>
      <c r="AV59" s="174">
        <v>5836</v>
      </c>
    </row>
    <row r="60" spans="27:48" ht="15">
      <c r="AA60" s="133" t="s">
        <v>258</v>
      </c>
      <c r="AS60" s="174" t="s">
        <v>242</v>
      </c>
      <c r="AT60" s="174" t="s">
        <v>407</v>
      </c>
      <c r="AU60" s="174" t="s">
        <v>423</v>
      </c>
      <c r="AV60" s="174">
        <v>2518</v>
      </c>
    </row>
    <row r="61" spans="27:48" ht="15">
      <c r="AA61" s="133" t="s">
        <v>259</v>
      </c>
      <c r="AS61" s="174" t="s">
        <v>242</v>
      </c>
      <c r="AT61" s="174" t="s">
        <v>33</v>
      </c>
      <c r="AU61" s="174" t="s">
        <v>318</v>
      </c>
      <c r="AV61" s="174">
        <v>6000</v>
      </c>
    </row>
    <row r="62" spans="27:48" ht="15">
      <c r="AA62" s="133" t="s">
        <v>260</v>
      </c>
      <c r="AS62" s="174" t="s">
        <v>243</v>
      </c>
      <c r="AT62" s="174" t="s">
        <v>286</v>
      </c>
      <c r="AU62" s="174" t="s">
        <v>319</v>
      </c>
      <c r="AV62" s="174">
        <v>6376</v>
      </c>
    </row>
    <row r="63" spans="27:48" ht="15">
      <c r="AA63" s="133" t="s">
        <v>261</v>
      </c>
      <c r="AS63" s="174" t="s">
        <v>243</v>
      </c>
      <c r="AT63" s="174" t="s">
        <v>407</v>
      </c>
      <c r="AU63" s="174" t="s">
        <v>424</v>
      </c>
      <c r="AV63" s="174">
        <v>2713</v>
      </c>
    </row>
    <row r="64" spans="27:48" ht="15">
      <c r="AA64" s="133" t="s">
        <v>262</v>
      </c>
      <c r="AS64" s="174" t="s">
        <v>243</v>
      </c>
      <c r="AT64" s="174" t="s">
        <v>33</v>
      </c>
      <c r="AU64" s="174" t="s">
        <v>320</v>
      </c>
      <c r="AV64" s="174">
        <v>6000</v>
      </c>
    </row>
    <row r="65" spans="27:48" ht="15">
      <c r="AA65" s="133" t="s">
        <v>263</v>
      </c>
      <c r="AS65" s="174" t="s">
        <v>244</v>
      </c>
      <c r="AT65" s="174" t="s">
        <v>286</v>
      </c>
      <c r="AU65" s="174" t="s">
        <v>321</v>
      </c>
      <c r="AV65" s="174">
        <v>1953</v>
      </c>
    </row>
    <row r="66" spans="27:48" ht="15">
      <c r="AA66" s="133" t="s">
        <v>264</v>
      </c>
      <c r="AS66" s="174" t="s">
        <v>244</v>
      </c>
      <c r="AT66" s="174" t="s">
        <v>407</v>
      </c>
      <c r="AU66" s="174" t="s">
        <v>425</v>
      </c>
      <c r="AV66" s="174">
        <v>1121</v>
      </c>
    </row>
    <row r="67" spans="27:48" ht="15">
      <c r="AA67" s="133" t="s">
        <v>265</v>
      </c>
      <c r="AS67" s="174" t="s">
        <v>244</v>
      </c>
      <c r="AT67" s="174" t="s">
        <v>33</v>
      </c>
      <c r="AU67" s="174" t="s">
        <v>322</v>
      </c>
      <c r="AV67" s="174">
        <v>6000</v>
      </c>
    </row>
    <row r="68" spans="27:48" ht="15">
      <c r="AA68" s="133" t="s">
        <v>266</v>
      </c>
      <c r="AS68" s="174" t="s">
        <v>245</v>
      </c>
      <c r="AT68" s="174" t="s">
        <v>286</v>
      </c>
      <c r="AU68" s="174" t="s">
        <v>323</v>
      </c>
      <c r="AV68" s="174">
        <v>4055</v>
      </c>
    </row>
    <row r="69" spans="27:48" ht="15">
      <c r="AA69" s="133" t="s">
        <v>267</v>
      </c>
      <c r="AS69" s="174" t="s">
        <v>245</v>
      </c>
      <c r="AT69" s="174" t="s">
        <v>407</v>
      </c>
      <c r="AU69" s="174" t="s">
        <v>426</v>
      </c>
      <c r="AV69" s="174">
        <v>1877</v>
      </c>
    </row>
    <row r="70" spans="27:48" ht="15">
      <c r="AA70" s="133" t="s">
        <v>268</v>
      </c>
      <c r="AS70" s="174" t="s">
        <v>245</v>
      </c>
      <c r="AT70" s="174" t="s">
        <v>33</v>
      </c>
      <c r="AU70" s="174" t="s">
        <v>324</v>
      </c>
      <c r="AV70" s="174">
        <v>6000</v>
      </c>
    </row>
    <row r="71" spans="27:48" ht="15">
      <c r="AA71" s="133" t="s">
        <v>269</v>
      </c>
      <c r="AS71" s="174" t="s">
        <v>246</v>
      </c>
      <c r="AT71" s="174" t="s">
        <v>286</v>
      </c>
      <c r="AU71" s="174" t="s">
        <v>325</v>
      </c>
      <c r="AV71" s="174">
        <v>2586</v>
      </c>
    </row>
    <row r="72" spans="27:48" ht="15">
      <c r="AA72" s="133" t="s">
        <v>270</v>
      </c>
      <c r="AS72" s="174" t="s">
        <v>246</v>
      </c>
      <c r="AT72" s="174" t="s">
        <v>407</v>
      </c>
      <c r="AU72" s="174" t="s">
        <v>427</v>
      </c>
      <c r="AV72" s="174">
        <v>1348</v>
      </c>
    </row>
    <row r="73" spans="27:48" ht="15">
      <c r="AA73" s="133" t="s">
        <v>271</v>
      </c>
      <c r="AS73" s="174" t="s">
        <v>246</v>
      </c>
      <c r="AT73" s="174" t="s">
        <v>33</v>
      </c>
      <c r="AU73" s="174" t="s">
        <v>326</v>
      </c>
      <c r="AV73" s="174">
        <v>6000</v>
      </c>
    </row>
    <row r="74" spans="27:48" ht="15">
      <c r="AA74" s="133" t="s">
        <v>272</v>
      </c>
      <c r="AS74" s="174" t="s">
        <v>247</v>
      </c>
      <c r="AT74" s="174" t="s">
        <v>286</v>
      </c>
      <c r="AU74" s="174" t="s">
        <v>327</v>
      </c>
      <c r="AV74" s="174">
        <v>7674</v>
      </c>
    </row>
    <row r="75" spans="27:48" ht="30">
      <c r="AA75" s="133" t="s">
        <v>273</v>
      </c>
      <c r="AS75" s="174" t="s">
        <v>247</v>
      </c>
      <c r="AT75" s="174" t="s">
        <v>407</v>
      </c>
      <c r="AU75" s="174" t="s">
        <v>428</v>
      </c>
      <c r="AV75" s="174">
        <v>3180</v>
      </c>
    </row>
    <row r="76" spans="27:48" ht="15">
      <c r="AA76" s="133" t="s">
        <v>274</v>
      </c>
      <c r="AS76" s="174" t="s">
        <v>247</v>
      </c>
      <c r="AT76" s="174" t="s">
        <v>33</v>
      </c>
      <c r="AU76" s="174" t="s">
        <v>328</v>
      </c>
      <c r="AV76" s="174">
        <v>6000</v>
      </c>
    </row>
    <row r="77" spans="27:48" ht="15">
      <c r="AA77" s="133" t="s">
        <v>0</v>
      </c>
      <c r="AS77" s="174" t="s">
        <v>248</v>
      </c>
      <c r="AT77" s="174" t="s">
        <v>286</v>
      </c>
      <c r="AU77" s="174" t="s">
        <v>329</v>
      </c>
      <c r="AV77" s="174">
        <v>7666</v>
      </c>
    </row>
    <row r="78" spans="27:48" ht="15">
      <c r="AA78" s="133" t="s">
        <v>275</v>
      </c>
      <c r="AS78" s="174" t="s">
        <v>248</v>
      </c>
      <c r="AT78" s="174" t="s">
        <v>407</v>
      </c>
      <c r="AU78" s="174" t="s">
        <v>429</v>
      </c>
      <c r="AV78" s="174">
        <v>3177</v>
      </c>
    </row>
    <row r="79" spans="27:48" ht="15">
      <c r="AA79" s="133" t="s">
        <v>276</v>
      </c>
      <c r="AS79" s="174" t="s">
        <v>248</v>
      </c>
      <c r="AT79" s="174" t="s">
        <v>33</v>
      </c>
      <c r="AU79" s="174" t="s">
        <v>330</v>
      </c>
      <c r="AV79" s="174">
        <v>6000</v>
      </c>
    </row>
    <row r="80" spans="27:48" ht="30">
      <c r="AA80" s="133" t="s">
        <v>277</v>
      </c>
      <c r="AS80" s="174" t="s">
        <v>249</v>
      </c>
      <c r="AT80" s="174" t="s">
        <v>286</v>
      </c>
      <c r="AU80" s="174" t="s">
        <v>331</v>
      </c>
      <c r="AV80" s="174">
        <v>2857</v>
      </c>
    </row>
    <row r="81" spans="27:48" ht="15">
      <c r="AA81" s="133" t="s">
        <v>278</v>
      </c>
      <c r="AS81" s="174" t="s">
        <v>249</v>
      </c>
      <c r="AT81" s="174" t="s">
        <v>407</v>
      </c>
      <c r="AU81" s="174" t="s">
        <v>430</v>
      </c>
      <c r="AV81" s="174">
        <v>1446</v>
      </c>
    </row>
    <row r="82" spans="27:48" ht="15">
      <c r="AA82" s="133" t="s">
        <v>279</v>
      </c>
      <c r="AS82" s="174" t="s">
        <v>249</v>
      </c>
      <c r="AT82" s="174" t="s">
        <v>33</v>
      </c>
      <c r="AU82" s="174" t="s">
        <v>332</v>
      </c>
      <c r="AV82" s="174">
        <v>6000</v>
      </c>
    </row>
    <row r="83" spans="27:48" ht="15">
      <c r="AA83" s="133" t="s">
        <v>280</v>
      </c>
      <c r="AS83" s="174" t="s">
        <v>250</v>
      </c>
      <c r="AT83" s="174" t="s">
        <v>286</v>
      </c>
      <c r="AU83" s="174" t="s">
        <v>333</v>
      </c>
      <c r="AV83" s="174">
        <v>4730</v>
      </c>
    </row>
    <row r="84" spans="27:48" ht="15">
      <c r="AA84" s="133" t="s">
        <v>281</v>
      </c>
      <c r="AS84" s="174" t="s">
        <v>250</v>
      </c>
      <c r="AT84" s="174" t="s">
        <v>407</v>
      </c>
      <c r="AU84" s="174" t="s">
        <v>431</v>
      </c>
      <c r="AV84" s="174">
        <v>2120</v>
      </c>
    </row>
    <row r="85" spans="27:48" ht="15">
      <c r="AA85" s="133" t="s">
        <v>282</v>
      </c>
      <c r="AS85" s="174" t="s">
        <v>250</v>
      </c>
      <c r="AT85" s="174" t="s">
        <v>33</v>
      </c>
      <c r="AU85" s="174" t="s">
        <v>334</v>
      </c>
      <c r="AV85" s="174">
        <v>6000</v>
      </c>
    </row>
    <row r="86" spans="27:48" ht="15">
      <c r="AA86" s="133" t="s">
        <v>283</v>
      </c>
      <c r="AS86" s="174" t="s">
        <v>251</v>
      </c>
      <c r="AT86" s="174" t="s">
        <v>286</v>
      </c>
      <c r="AU86" s="174" t="s">
        <v>335</v>
      </c>
      <c r="AV86" s="174">
        <v>6631</v>
      </c>
    </row>
    <row r="87" spans="27:48" ht="15">
      <c r="AA87" s="133" t="s">
        <v>284</v>
      </c>
      <c r="AS87" s="174" t="s">
        <v>251</v>
      </c>
      <c r="AT87" s="174" t="s">
        <v>407</v>
      </c>
      <c r="AU87" s="174" t="s">
        <v>432</v>
      </c>
      <c r="AV87" s="174">
        <v>2805</v>
      </c>
    </row>
    <row r="88" spans="27:48" ht="15">
      <c r="AA88" s="133" t="s">
        <v>285</v>
      </c>
      <c r="AS88" s="174" t="s">
        <v>251</v>
      </c>
      <c r="AT88" s="174" t="s">
        <v>33</v>
      </c>
      <c r="AU88" s="174" t="s">
        <v>336</v>
      </c>
      <c r="AV88" s="174">
        <v>6000</v>
      </c>
    </row>
    <row r="89" spans="27:48" ht="15">
      <c r="AA89" s="133" t="s">
        <v>24</v>
      </c>
      <c r="AS89" s="174" t="s">
        <v>252</v>
      </c>
      <c r="AT89" s="174" t="s">
        <v>286</v>
      </c>
      <c r="AU89" s="174" t="s">
        <v>337</v>
      </c>
      <c r="AV89" s="174">
        <v>4056</v>
      </c>
    </row>
    <row r="90" spans="45:48" ht="12.75">
      <c r="AS90" s="174" t="s">
        <v>252</v>
      </c>
      <c r="AT90" s="174" t="s">
        <v>407</v>
      </c>
      <c r="AU90" s="174" t="s">
        <v>433</v>
      </c>
      <c r="AV90" s="174">
        <v>1878</v>
      </c>
    </row>
    <row r="91" spans="45:48" ht="12.75">
      <c r="AS91" s="174" t="s">
        <v>252</v>
      </c>
      <c r="AT91" s="174" t="s">
        <v>33</v>
      </c>
      <c r="AU91" s="174" t="s">
        <v>338</v>
      </c>
      <c r="AV91" s="174">
        <v>6000</v>
      </c>
    </row>
    <row r="92" spans="45:48" ht="12.75">
      <c r="AS92" s="174" t="s">
        <v>253</v>
      </c>
      <c r="AT92" s="174" t="s">
        <v>286</v>
      </c>
      <c r="AU92" s="174" t="s">
        <v>339</v>
      </c>
      <c r="AV92" s="174">
        <v>3748</v>
      </c>
    </row>
    <row r="93" spans="45:48" ht="12.75">
      <c r="AS93" s="174" t="s">
        <v>253</v>
      </c>
      <c r="AT93" s="174" t="s">
        <v>407</v>
      </c>
      <c r="AU93" s="174" t="s">
        <v>434</v>
      </c>
      <c r="AV93" s="174">
        <v>1767</v>
      </c>
    </row>
    <row r="94" spans="45:48" ht="12.75">
      <c r="AS94" s="174" t="s">
        <v>253</v>
      </c>
      <c r="AT94" s="174" t="s">
        <v>33</v>
      </c>
      <c r="AU94" s="174" t="s">
        <v>340</v>
      </c>
      <c r="AV94" s="174">
        <v>6000</v>
      </c>
    </row>
    <row r="95" spans="45:48" ht="12.75">
      <c r="AS95" s="174" t="s">
        <v>254</v>
      </c>
      <c r="AT95" s="174" t="s">
        <v>286</v>
      </c>
      <c r="AU95" s="174" t="s">
        <v>341</v>
      </c>
      <c r="AV95" s="174">
        <v>2857</v>
      </c>
    </row>
    <row r="96" spans="45:48" ht="12.75">
      <c r="AS96" s="174" t="s">
        <v>254</v>
      </c>
      <c r="AT96" s="174" t="s">
        <v>407</v>
      </c>
      <c r="AU96" s="174" t="s">
        <v>435</v>
      </c>
      <c r="AV96" s="174">
        <v>1446</v>
      </c>
    </row>
    <row r="97" spans="45:48" ht="12.75">
      <c r="AS97" s="174" t="s">
        <v>254</v>
      </c>
      <c r="AT97" s="174" t="s">
        <v>33</v>
      </c>
      <c r="AU97" s="174" t="s">
        <v>342</v>
      </c>
      <c r="AV97" s="174">
        <v>6000</v>
      </c>
    </row>
    <row r="98" spans="45:48" ht="12.75">
      <c r="AS98" s="174" t="s">
        <v>255</v>
      </c>
      <c r="AT98" s="174" t="s">
        <v>286</v>
      </c>
      <c r="AU98" s="174" t="s">
        <v>343</v>
      </c>
      <c r="AV98" s="174">
        <v>3064</v>
      </c>
    </row>
    <row r="99" spans="45:48" ht="12.75">
      <c r="AS99" s="174" t="s">
        <v>255</v>
      </c>
      <c r="AT99" s="174" t="s">
        <v>407</v>
      </c>
      <c r="AU99" s="174" t="s">
        <v>436</v>
      </c>
      <c r="AV99" s="174">
        <v>1521</v>
      </c>
    </row>
    <row r="100" spans="45:48" ht="12.75">
      <c r="AS100" s="174" t="s">
        <v>255</v>
      </c>
      <c r="AT100" s="174" t="s">
        <v>33</v>
      </c>
      <c r="AU100" s="174" t="s">
        <v>344</v>
      </c>
      <c r="AV100" s="174">
        <v>6000</v>
      </c>
    </row>
    <row r="101" spans="45:48" ht="12.75">
      <c r="AS101" s="174" t="s">
        <v>256</v>
      </c>
      <c r="AT101" s="174" t="s">
        <v>286</v>
      </c>
      <c r="AU101" s="174" t="s">
        <v>345</v>
      </c>
      <c r="AV101" s="174">
        <v>4833</v>
      </c>
    </row>
    <row r="102" spans="45:48" ht="12.75">
      <c r="AS102" s="174" t="s">
        <v>256</v>
      </c>
      <c r="AT102" s="174" t="s">
        <v>407</v>
      </c>
      <c r="AU102" s="174" t="s">
        <v>437</v>
      </c>
      <c r="AV102" s="174">
        <v>2157</v>
      </c>
    </row>
    <row r="103" spans="45:48" ht="12.75">
      <c r="AS103" s="174" t="s">
        <v>256</v>
      </c>
      <c r="AT103" s="174" t="s">
        <v>33</v>
      </c>
      <c r="AU103" s="174" t="s">
        <v>346</v>
      </c>
      <c r="AV103" s="174">
        <v>6000</v>
      </c>
    </row>
    <row r="104" spans="45:48" ht="12.75">
      <c r="AS104" s="174" t="s">
        <v>257</v>
      </c>
      <c r="AT104" s="174" t="s">
        <v>286</v>
      </c>
      <c r="AU104" s="174" t="s">
        <v>347</v>
      </c>
      <c r="AV104" s="174">
        <v>2857</v>
      </c>
    </row>
    <row r="105" spans="45:48" ht="12.75">
      <c r="AS105" s="174" t="s">
        <v>257</v>
      </c>
      <c r="AT105" s="174" t="s">
        <v>407</v>
      </c>
      <c r="AU105" s="174" t="s">
        <v>438</v>
      </c>
      <c r="AV105" s="174">
        <v>1446</v>
      </c>
    </row>
    <row r="106" spans="45:48" ht="12.75">
      <c r="AS106" s="174" t="s">
        <v>257</v>
      </c>
      <c r="AT106" s="174" t="s">
        <v>33</v>
      </c>
      <c r="AU106" s="174" t="s">
        <v>348</v>
      </c>
      <c r="AV106" s="174">
        <v>6000</v>
      </c>
    </row>
    <row r="107" spans="45:48" ht="12.75">
      <c r="AS107" s="174" t="s">
        <v>258</v>
      </c>
      <c r="AT107" s="174" t="s">
        <v>286</v>
      </c>
      <c r="AU107" s="174" t="s">
        <v>349</v>
      </c>
      <c r="AV107" s="174">
        <v>3748</v>
      </c>
    </row>
    <row r="108" spans="45:48" ht="12.75">
      <c r="AS108" s="174" t="s">
        <v>258</v>
      </c>
      <c r="AT108" s="174" t="s">
        <v>407</v>
      </c>
      <c r="AU108" s="174" t="s">
        <v>439</v>
      </c>
      <c r="AV108" s="174">
        <v>1767</v>
      </c>
    </row>
    <row r="109" spans="45:48" ht="12.75">
      <c r="AS109" s="174" t="s">
        <v>258</v>
      </c>
      <c r="AT109" s="174" t="s">
        <v>33</v>
      </c>
      <c r="AU109" s="174" t="s">
        <v>350</v>
      </c>
      <c r="AV109" s="174">
        <v>6000</v>
      </c>
    </row>
    <row r="110" spans="45:48" ht="12.75">
      <c r="AS110" s="174" t="s">
        <v>259</v>
      </c>
      <c r="AT110" s="174" t="s">
        <v>286</v>
      </c>
      <c r="AU110" s="174" t="s">
        <v>351</v>
      </c>
      <c r="AV110" s="174">
        <v>1954</v>
      </c>
    </row>
    <row r="111" spans="45:48" ht="12.75">
      <c r="AS111" s="174" t="s">
        <v>259</v>
      </c>
      <c r="AT111" s="174" t="s">
        <v>407</v>
      </c>
      <c r="AU111" s="174" t="s">
        <v>440</v>
      </c>
      <c r="AV111" s="174">
        <v>1121</v>
      </c>
    </row>
    <row r="112" spans="45:48" ht="12.75">
      <c r="AS112" s="174" t="s">
        <v>259</v>
      </c>
      <c r="AT112" s="174" t="s">
        <v>33</v>
      </c>
      <c r="AU112" s="174" t="s">
        <v>352</v>
      </c>
      <c r="AV112" s="174">
        <v>6000</v>
      </c>
    </row>
    <row r="113" spans="45:48" ht="12.75">
      <c r="AS113" s="174" t="s">
        <v>260</v>
      </c>
      <c r="AT113" s="174" t="s">
        <v>286</v>
      </c>
      <c r="AU113" s="174" t="s">
        <v>353</v>
      </c>
      <c r="AV113" s="174">
        <v>7665</v>
      </c>
    </row>
    <row r="114" spans="45:48" ht="12.75">
      <c r="AS114" s="174" t="s">
        <v>260</v>
      </c>
      <c r="AT114" s="174" t="s">
        <v>407</v>
      </c>
      <c r="AU114" s="174" t="s">
        <v>441</v>
      </c>
      <c r="AV114" s="174">
        <v>3177</v>
      </c>
    </row>
    <row r="115" spans="45:48" ht="12.75">
      <c r="AS115" s="174" t="s">
        <v>260</v>
      </c>
      <c r="AT115" s="174" t="s">
        <v>33</v>
      </c>
      <c r="AU115" s="174" t="s">
        <v>354</v>
      </c>
      <c r="AV115" s="174">
        <v>6000</v>
      </c>
    </row>
    <row r="116" spans="45:48" ht="12.75">
      <c r="AS116" s="174" t="s">
        <v>261</v>
      </c>
      <c r="AT116" s="174" t="s">
        <v>286</v>
      </c>
      <c r="AU116" s="174" t="s">
        <v>355</v>
      </c>
      <c r="AV116" s="174">
        <v>3748</v>
      </c>
    </row>
    <row r="117" spans="45:48" ht="12.75">
      <c r="AS117" s="174" t="s">
        <v>261</v>
      </c>
      <c r="AT117" s="174" t="s">
        <v>407</v>
      </c>
      <c r="AU117" s="174" t="s">
        <v>442</v>
      </c>
      <c r="AV117" s="174">
        <v>1767</v>
      </c>
    </row>
    <row r="118" spans="45:48" ht="12.75">
      <c r="AS118" s="174" t="s">
        <v>261</v>
      </c>
      <c r="AT118" s="174" t="s">
        <v>33</v>
      </c>
      <c r="AU118" s="174" t="s">
        <v>356</v>
      </c>
      <c r="AV118" s="174">
        <v>6000</v>
      </c>
    </row>
    <row r="119" spans="45:48" ht="12.75">
      <c r="AS119" s="174" t="s">
        <v>262</v>
      </c>
      <c r="AT119" s="174" t="s">
        <v>286</v>
      </c>
      <c r="AU119" s="174" t="s">
        <v>357</v>
      </c>
      <c r="AV119" s="174">
        <v>5840</v>
      </c>
    </row>
    <row r="120" spans="45:48" ht="12.75">
      <c r="AS120" s="174" t="s">
        <v>262</v>
      </c>
      <c r="AT120" s="174" t="s">
        <v>407</v>
      </c>
      <c r="AU120" s="174" t="s">
        <v>443</v>
      </c>
      <c r="AV120" s="174">
        <v>2520</v>
      </c>
    </row>
    <row r="121" spans="45:48" ht="12.75">
      <c r="AS121" s="174" t="s">
        <v>262</v>
      </c>
      <c r="AT121" s="174" t="s">
        <v>33</v>
      </c>
      <c r="AU121" s="174" t="s">
        <v>358</v>
      </c>
      <c r="AV121" s="174">
        <v>6000</v>
      </c>
    </row>
    <row r="122" spans="45:48" ht="12.75">
      <c r="AS122" s="174" t="s">
        <v>263</v>
      </c>
      <c r="AT122" s="174" t="s">
        <v>286</v>
      </c>
      <c r="AU122" s="174" t="s">
        <v>359</v>
      </c>
      <c r="AV122" s="174">
        <v>3748</v>
      </c>
    </row>
    <row r="123" spans="45:48" ht="12.75">
      <c r="AS123" s="174" t="s">
        <v>263</v>
      </c>
      <c r="AT123" s="174" t="s">
        <v>407</v>
      </c>
      <c r="AU123" s="174" t="s">
        <v>444</v>
      </c>
      <c r="AV123" s="174">
        <v>1767</v>
      </c>
    </row>
    <row r="124" spans="45:48" ht="12.75">
      <c r="AS124" s="174" t="s">
        <v>263</v>
      </c>
      <c r="AT124" s="174" t="s">
        <v>33</v>
      </c>
      <c r="AU124" s="174" t="s">
        <v>360</v>
      </c>
      <c r="AV124" s="174">
        <v>6000</v>
      </c>
    </row>
    <row r="125" spans="45:48" ht="12.75">
      <c r="AS125" s="174" t="s">
        <v>264</v>
      </c>
      <c r="AT125" s="174" t="s">
        <v>286</v>
      </c>
      <c r="AU125" s="174" t="s">
        <v>361</v>
      </c>
      <c r="AV125" s="174">
        <v>3748</v>
      </c>
    </row>
    <row r="126" spans="45:48" ht="12.75">
      <c r="AS126" s="174" t="s">
        <v>264</v>
      </c>
      <c r="AT126" s="174" t="s">
        <v>407</v>
      </c>
      <c r="AU126" s="174" t="s">
        <v>445</v>
      </c>
      <c r="AV126" s="174">
        <v>1767</v>
      </c>
    </row>
    <row r="127" spans="45:48" ht="12.75">
      <c r="AS127" s="174" t="s">
        <v>264</v>
      </c>
      <c r="AT127" s="174" t="s">
        <v>33</v>
      </c>
      <c r="AU127" s="174" t="s">
        <v>362</v>
      </c>
      <c r="AV127" s="174">
        <v>6000</v>
      </c>
    </row>
    <row r="128" spans="45:48" ht="12.75">
      <c r="AS128" s="174" t="s">
        <v>265</v>
      </c>
      <c r="AT128" s="174" t="s">
        <v>286</v>
      </c>
      <c r="AU128" s="174" t="s">
        <v>363</v>
      </c>
      <c r="AV128" s="174">
        <v>4368</v>
      </c>
    </row>
    <row r="129" spans="45:48" ht="12.75">
      <c r="AS129" s="174" t="s">
        <v>265</v>
      </c>
      <c r="AT129" s="174" t="s">
        <v>407</v>
      </c>
      <c r="AU129" s="174" t="s">
        <v>446</v>
      </c>
      <c r="AV129" s="174">
        <v>1990</v>
      </c>
    </row>
    <row r="130" spans="45:48" ht="12.75">
      <c r="AS130" s="174" t="s">
        <v>265</v>
      </c>
      <c r="AT130" s="174" t="s">
        <v>33</v>
      </c>
      <c r="AU130" s="174" t="s">
        <v>364</v>
      </c>
      <c r="AV130" s="174">
        <v>6000</v>
      </c>
    </row>
    <row r="131" spans="45:48" ht="12.75">
      <c r="AS131" s="174" t="s">
        <v>266</v>
      </c>
      <c r="AT131" s="174" t="s">
        <v>286</v>
      </c>
      <c r="AU131" s="174" t="s">
        <v>365</v>
      </c>
      <c r="AV131" s="174">
        <v>5477</v>
      </c>
    </row>
    <row r="132" spans="45:48" ht="12.75">
      <c r="AS132" s="174" t="s">
        <v>266</v>
      </c>
      <c r="AT132" s="174" t="s">
        <v>407</v>
      </c>
      <c r="AU132" s="174" t="s">
        <v>447</v>
      </c>
      <c r="AV132" s="174">
        <v>2389</v>
      </c>
    </row>
    <row r="133" spans="45:48" ht="12.75">
      <c r="AS133" s="174" t="s">
        <v>266</v>
      </c>
      <c r="AT133" s="174" t="s">
        <v>33</v>
      </c>
      <c r="AU133" s="174" t="s">
        <v>366</v>
      </c>
      <c r="AV133" s="174">
        <v>6000</v>
      </c>
    </row>
    <row r="134" spans="45:48" ht="12.75">
      <c r="AS134" s="174" t="s">
        <v>267</v>
      </c>
      <c r="AT134" s="174" t="s">
        <v>286</v>
      </c>
      <c r="AU134" s="174" t="s">
        <v>367</v>
      </c>
      <c r="AV134" s="174">
        <v>2586</v>
      </c>
    </row>
    <row r="135" spans="45:48" ht="12.75">
      <c r="AS135" s="174" t="s">
        <v>267</v>
      </c>
      <c r="AT135" s="174" t="s">
        <v>407</v>
      </c>
      <c r="AU135" s="174" t="s">
        <v>448</v>
      </c>
      <c r="AV135" s="174">
        <v>1348</v>
      </c>
    </row>
    <row r="136" spans="45:48" ht="12.75">
      <c r="AS136" s="174" t="s">
        <v>267</v>
      </c>
      <c r="AT136" s="174" t="s">
        <v>33</v>
      </c>
      <c r="AU136" s="174" t="s">
        <v>368</v>
      </c>
      <c r="AV136" s="174">
        <v>6000</v>
      </c>
    </row>
    <row r="137" spans="45:48" ht="12.75">
      <c r="AS137" s="174" t="s">
        <v>268</v>
      </c>
      <c r="AT137" s="174" t="s">
        <v>286</v>
      </c>
      <c r="AU137" s="174" t="s">
        <v>369</v>
      </c>
      <c r="AV137" s="174">
        <v>7665</v>
      </c>
    </row>
    <row r="138" spans="45:48" ht="12.75">
      <c r="AS138" s="174" t="s">
        <v>268</v>
      </c>
      <c r="AT138" s="174" t="s">
        <v>407</v>
      </c>
      <c r="AU138" s="174" t="s">
        <v>449</v>
      </c>
      <c r="AV138" s="174">
        <v>3177</v>
      </c>
    </row>
    <row r="139" spans="45:48" ht="12.75">
      <c r="AS139" s="174" t="s">
        <v>268</v>
      </c>
      <c r="AT139" s="174" t="s">
        <v>33</v>
      </c>
      <c r="AU139" s="174" t="s">
        <v>370</v>
      </c>
      <c r="AV139" s="174">
        <v>6000</v>
      </c>
    </row>
    <row r="140" spans="45:48" ht="12.75">
      <c r="AS140" s="174" t="s">
        <v>269</v>
      </c>
      <c r="AT140" s="174" t="s">
        <v>286</v>
      </c>
      <c r="AU140" s="174" t="s">
        <v>371</v>
      </c>
      <c r="AV140" s="174">
        <v>3748</v>
      </c>
    </row>
    <row r="141" spans="45:48" ht="12.75">
      <c r="AS141" s="174" t="s">
        <v>269</v>
      </c>
      <c r="AT141" s="174" t="s">
        <v>407</v>
      </c>
      <c r="AU141" s="174" t="s">
        <v>450</v>
      </c>
      <c r="AV141" s="174">
        <v>1767</v>
      </c>
    </row>
    <row r="142" spans="45:48" ht="12.75">
      <c r="AS142" s="174" t="s">
        <v>269</v>
      </c>
      <c r="AT142" s="174" t="s">
        <v>33</v>
      </c>
      <c r="AU142" s="174" t="s">
        <v>372</v>
      </c>
      <c r="AV142" s="174">
        <v>6000</v>
      </c>
    </row>
    <row r="143" spans="45:48" ht="12.75">
      <c r="AS143" s="174" t="s">
        <v>270</v>
      </c>
      <c r="AT143" s="174" t="s">
        <v>286</v>
      </c>
      <c r="AU143" s="174" t="s">
        <v>373</v>
      </c>
      <c r="AV143" s="174">
        <v>1949</v>
      </c>
    </row>
    <row r="144" spans="45:48" ht="12.75">
      <c r="AS144" s="174" t="s">
        <v>270</v>
      </c>
      <c r="AT144" s="174" t="s">
        <v>407</v>
      </c>
      <c r="AU144" s="174" t="s">
        <v>451</v>
      </c>
      <c r="AV144" s="174">
        <v>1119</v>
      </c>
    </row>
    <row r="145" spans="45:48" ht="12.75">
      <c r="AS145" s="174" t="s">
        <v>270</v>
      </c>
      <c r="AT145" s="174" t="s">
        <v>33</v>
      </c>
      <c r="AU145" s="174" t="s">
        <v>374</v>
      </c>
      <c r="AV145" s="174">
        <v>6000</v>
      </c>
    </row>
    <row r="146" spans="45:48" ht="12.75">
      <c r="AS146" s="174" t="s">
        <v>271</v>
      </c>
      <c r="AT146" s="174" t="s">
        <v>286</v>
      </c>
      <c r="AU146" s="174" t="s">
        <v>375</v>
      </c>
      <c r="AV146" s="174">
        <v>2602</v>
      </c>
    </row>
    <row r="147" spans="45:48" ht="12.75">
      <c r="AS147" s="174" t="s">
        <v>271</v>
      </c>
      <c r="AT147" s="174" t="s">
        <v>407</v>
      </c>
      <c r="AU147" s="174" t="s">
        <v>452</v>
      </c>
      <c r="AV147" s="174">
        <v>1354</v>
      </c>
    </row>
    <row r="148" spans="45:48" ht="12.75">
      <c r="AS148" s="174" t="s">
        <v>271</v>
      </c>
      <c r="AT148" s="174" t="s">
        <v>33</v>
      </c>
      <c r="AU148" s="174" t="s">
        <v>376</v>
      </c>
      <c r="AV148" s="174">
        <v>6000</v>
      </c>
    </row>
    <row r="149" spans="45:48" ht="12.75">
      <c r="AS149" s="174" t="s">
        <v>272</v>
      </c>
      <c r="AT149" s="174" t="s">
        <v>286</v>
      </c>
      <c r="AU149" s="174" t="s">
        <v>377</v>
      </c>
      <c r="AV149" s="174">
        <v>1955</v>
      </c>
    </row>
    <row r="150" spans="45:48" ht="12.75">
      <c r="AS150" s="174" t="s">
        <v>272</v>
      </c>
      <c r="AT150" s="174" t="s">
        <v>407</v>
      </c>
      <c r="AU150" s="174" t="s">
        <v>453</v>
      </c>
      <c r="AV150" s="174">
        <v>1121</v>
      </c>
    </row>
    <row r="151" spans="45:48" ht="12.75">
      <c r="AS151" s="174" t="s">
        <v>272</v>
      </c>
      <c r="AT151" s="174" t="s">
        <v>33</v>
      </c>
      <c r="AU151" s="174" t="s">
        <v>378</v>
      </c>
      <c r="AV151" s="174">
        <v>6000</v>
      </c>
    </row>
    <row r="152" spans="45:48" ht="12.75">
      <c r="AS152" s="174" t="s">
        <v>273</v>
      </c>
      <c r="AT152" s="174" t="s">
        <v>286</v>
      </c>
      <c r="AU152" s="174" t="s">
        <v>379</v>
      </c>
      <c r="AV152" s="174">
        <v>3066</v>
      </c>
    </row>
    <row r="153" spans="45:48" ht="12.75">
      <c r="AS153" s="174" t="s">
        <v>273</v>
      </c>
      <c r="AT153" s="174" t="s">
        <v>407</v>
      </c>
      <c r="AU153" s="174" t="s">
        <v>454</v>
      </c>
      <c r="AV153" s="174">
        <v>1521</v>
      </c>
    </row>
    <row r="154" spans="45:48" ht="12.75">
      <c r="AS154" s="174" t="s">
        <v>273</v>
      </c>
      <c r="AT154" s="174" t="s">
        <v>33</v>
      </c>
      <c r="AU154" s="174" t="s">
        <v>380</v>
      </c>
      <c r="AV154" s="174">
        <v>6000</v>
      </c>
    </row>
    <row r="155" spans="45:48" ht="12.75">
      <c r="AS155" s="174" t="s">
        <v>274</v>
      </c>
      <c r="AT155" s="174" t="s">
        <v>286</v>
      </c>
      <c r="AU155" s="174" t="s">
        <v>381</v>
      </c>
      <c r="AV155" s="174">
        <v>4182</v>
      </c>
    </row>
    <row r="156" spans="45:48" ht="12.75">
      <c r="AS156" s="174" t="s">
        <v>274</v>
      </c>
      <c r="AT156" s="174" t="s">
        <v>407</v>
      </c>
      <c r="AU156" s="174" t="s">
        <v>455</v>
      </c>
      <c r="AV156" s="174">
        <v>1923</v>
      </c>
    </row>
    <row r="157" spans="45:48" ht="12.75">
      <c r="AS157" s="174" t="s">
        <v>274</v>
      </c>
      <c r="AT157" s="174" t="s">
        <v>33</v>
      </c>
      <c r="AU157" s="174" t="s">
        <v>382</v>
      </c>
      <c r="AV157" s="174">
        <v>6000</v>
      </c>
    </row>
    <row r="158" spans="45:48" ht="12.75">
      <c r="AS158" s="174" t="s">
        <v>0</v>
      </c>
      <c r="AT158" s="174" t="s">
        <v>286</v>
      </c>
      <c r="AU158" s="174" t="s">
        <v>383</v>
      </c>
      <c r="AV158" s="174">
        <v>4057</v>
      </c>
    </row>
    <row r="159" spans="45:48" ht="12.75">
      <c r="AS159" s="174" t="s">
        <v>0</v>
      </c>
      <c r="AT159" s="174" t="s">
        <v>407</v>
      </c>
      <c r="AU159" s="174" t="s">
        <v>456</v>
      </c>
      <c r="AV159" s="174">
        <v>1878</v>
      </c>
    </row>
    <row r="160" spans="45:48" ht="12.75">
      <c r="AS160" s="174" t="s">
        <v>0</v>
      </c>
      <c r="AT160" s="174" t="s">
        <v>33</v>
      </c>
      <c r="AU160" s="174" t="s">
        <v>384</v>
      </c>
      <c r="AV160" s="174">
        <v>6000</v>
      </c>
    </row>
    <row r="161" spans="45:48" ht="12.75">
      <c r="AS161" s="174" t="s">
        <v>275</v>
      </c>
      <c r="AT161" s="174" t="s">
        <v>286</v>
      </c>
      <c r="AU161" s="174" t="s">
        <v>385</v>
      </c>
      <c r="AV161" s="174">
        <v>2187</v>
      </c>
    </row>
    <row r="162" spans="45:48" ht="12.75">
      <c r="AS162" s="174" t="s">
        <v>275</v>
      </c>
      <c r="AT162" s="174" t="s">
        <v>407</v>
      </c>
      <c r="AU162" s="174" t="s">
        <v>457</v>
      </c>
      <c r="AV162" s="174">
        <v>1205</v>
      </c>
    </row>
    <row r="163" spans="45:48" ht="12.75">
      <c r="AS163" s="174" t="s">
        <v>275</v>
      </c>
      <c r="AT163" s="174" t="s">
        <v>33</v>
      </c>
      <c r="AU163" s="174" t="s">
        <v>386</v>
      </c>
      <c r="AV163" s="174">
        <v>6000</v>
      </c>
    </row>
    <row r="164" spans="45:48" ht="12.75">
      <c r="AS164" s="174" t="s">
        <v>276</v>
      </c>
      <c r="AT164" s="174" t="s">
        <v>286</v>
      </c>
      <c r="AU164" s="174" t="s">
        <v>387</v>
      </c>
      <c r="AV164" s="174">
        <v>2187</v>
      </c>
    </row>
    <row r="165" spans="45:48" ht="12.75">
      <c r="AS165" s="174" t="s">
        <v>276</v>
      </c>
      <c r="AT165" s="174" t="s">
        <v>407</v>
      </c>
      <c r="AU165" s="174" t="s">
        <v>458</v>
      </c>
      <c r="AV165" s="174">
        <v>1205</v>
      </c>
    </row>
    <row r="166" spans="45:48" ht="12.75">
      <c r="AS166" s="174" t="s">
        <v>276</v>
      </c>
      <c r="AT166" s="174" t="s">
        <v>33</v>
      </c>
      <c r="AU166" s="174" t="s">
        <v>388</v>
      </c>
      <c r="AV166" s="174">
        <v>6000</v>
      </c>
    </row>
    <row r="167" spans="45:48" ht="12.75">
      <c r="AS167" s="174" t="s">
        <v>277</v>
      </c>
      <c r="AT167" s="174" t="s">
        <v>286</v>
      </c>
      <c r="AU167" s="174" t="s">
        <v>389</v>
      </c>
      <c r="AV167" s="174">
        <v>2187</v>
      </c>
    </row>
    <row r="168" spans="45:48" ht="12.75">
      <c r="AS168" s="174" t="s">
        <v>277</v>
      </c>
      <c r="AT168" s="174" t="s">
        <v>407</v>
      </c>
      <c r="AU168" s="174" t="s">
        <v>459</v>
      </c>
      <c r="AV168" s="174">
        <v>1205</v>
      </c>
    </row>
    <row r="169" spans="45:48" ht="12.75">
      <c r="AS169" s="174" t="s">
        <v>277</v>
      </c>
      <c r="AT169" s="174" t="s">
        <v>33</v>
      </c>
      <c r="AU169" s="174" t="s">
        <v>390</v>
      </c>
      <c r="AV169" s="174">
        <v>6000</v>
      </c>
    </row>
    <row r="170" spans="45:48" ht="12.75">
      <c r="AS170" s="174" t="s">
        <v>278</v>
      </c>
      <c r="AT170" s="174" t="s">
        <v>286</v>
      </c>
      <c r="AU170" s="174" t="s">
        <v>391</v>
      </c>
      <c r="AV170" s="174">
        <v>2187</v>
      </c>
    </row>
    <row r="171" spans="45:48" ht="12.75">
      <c r="AS171" s="174" t="s">
        <v>278</v>
      </c>
      <c r="AT171" s="174" t="s">
        <v>407</v>
      </c>
      <c r="AU171" s="174" t="s">
        <v>460</v>
      </c>
      <c r="AV171" s="174">
        <v>1205</v>
      </c>
    </row>
    <row r="172" spans="45:48" ht="12.75">
      <c r="AS172" s="174" t="s">
        <v>278</v>
      </c>
      <c r="AT172" s="174" t="s">
        <v>33</v>
      </c>
      <c r="AU172" s="174" t="s">
        <v>392</v>
      </c>
      <c r="AV172" s="174">
        <v>6000</v>
      </c>
    </row>
    <row r="173" spans="45:48" ht="12.75">
      <c r="AS173" s="174" t="s">
        <v>279</v>
      </c>
      <c r="AT173" s="174" t="s">
        <v>286</v>
      </c>
      <c r="AU173" s="174" t="s">
        <v>393</v>
      </c>
      <c r="AV173" s="174">
        <v>3750</v>
      </c>
    </row>
    <row r="174" spans="45:48" ht="12.75">
      <c r="AS174" s="174" t="s">
        <v>279</v>
      </c>
      <c r="AT174" s="174" t="s">
        <v>407</v>
      </c>
      <c r="AU174" s="174" t="s">
        <v>461</v>
      </c>
      <c r="AV174" s="174">
        <v>1768</v>
      </c>
    </row>
    <row r="175" spans="45:48" ht="12.75">
      <c r="AS175" s="174" t="s">
        <v>279</v>
      </c>
      <c r="AT175" s="174" t="s">
        <v>33</v>
      </c>
      <c r="AU175" s="174" t="s">
        <v>394</v>
      </c>
      <c r="AV175" s="174">
        <v>6000</v>
      </c>
    </row>
    <row r="176" spans="45:48" ht="12.75">
      <c r="AS176" s="174" t="s">
        <v>280</v>
      </c>
      <c r="AT176" s="174" t="s">
        <v>286</v>
      </c>
      <c r="AU176" s="174" t="s">
        <v>395</v>
      </c>
      <c r="AV176" s="174">
        <v>1954</v>
      </c>
    </row>
    <row r="177" spans="45:48" ht="12.75">
      <c r="AS177" s="174" t="s">
        <v>280</v>
      </c>
      <c r="AT177" s="174" t="s">
        <v>407</v>
      </c>
      <c r="AU177" s="174" t="s">
        <v>462</v>
      </c>
      <c r="AV177" s="174">
        <v>1121</v>
      </c>
    </row>
    <row r="178" spans="45:48" ht="12.75">
      <c r="AS178" s="174" t="s">
        <v>280</v>
      </c>
      <c r="AT178" s="174" t="s">
        <v>33</v>
      </c>
      <c r="AU178" s="174" t="s">
        <v>396</v>
      </c>
      <c r="AV178" s="174">
        <v>6000</v>
      </c>
    </row>
    <row r="179" spans="45:48" ht="12.75">
      <c r="AS179" s="174" t="s">
        <v>281</v>
      </c>
      <c r="AT179" s="174" t="s">
        <v>286</v>
      </c>
      <c r="AU179" s="174" t="s">
        <v>397</v>
      </c>
      <c r="AV179" s="174">
        <v>3748</v>
      </c>
    </row>
    <row r="180" spans="45:48" ht="12.75">
      <c r="AS180" s="174" t="s">
        <v>281</v>
      </c>
      <c r="AT180" s="174" t="s">
        <v>407</v>
      </c>
      <c r="AU180" s="174" t="s">
        <v>463</v>
      </c>
      <c r="AV180" s="174">
        <v>1767</v>
      </c>
    </row>
    <row r="181" spans="45:48" ht="12.75">
      <c r="AS181" s="174" t="s">
        <v>281</v>
      </c>
      <c r="AT181" s="174" t="s">
        <v>33</v>
      </c>
      <c r="AU181" s="174" t="s">
        <v>398</v>
      </c>
      <c r="AV181" s="174">
        <v>6000</v>
      </c>
    </row>
    <row r="182" spans="45:48" ht="12.75">
      <c r="AS182" s="174" t="s">
        <v>282</v>
      </c>
      <c r="AT182" s="174" t="s">
        <v>286</v>
      </c>
      <c r="AU182" s="174" t="s">
        <v>399</v>
      </c>
      <c r="AV182" s="174">
        <v>6456</v>
      </c>
    </row>
    <row r="183" spans="45:48" ht="12.75">
      <c r="AS183" s="174" t="s">
        <v>282</v>
      </c>
      <c r="AT183" s="174" t="s">
        <v>407</v>
      </c>
      <c r="AU183" s="174" t="s">
        <v>464</v>
      </c>
      <c r="AV183" s="174">
        <v>2742</v>
      </c>
    </row>
    <row r="184" spans="45:48" ht="12.75">
      <c r="AS184" s="174" t="s">
        <v>282</v>
      </c>
      <c r="AT184" s="174" t="s">
        <v>33</v>
      </c>
      <c r="AU184" s="174" t="s">
        <v>400</v>
      </c>
      <c r="AV184" s="174">
        <v>6000</v>
      </c>
    </row>
    <row r="185" spans="45:48" ht="12.75">
      <c r="AS185" s="174" t="s">
        <v>283</v>
      </c>
      <c r="AT185" s="174" t="s">
        <v>286</v>
      </c>
      <c r="AU185" s="174" t="s">
        <v>401</v>
      </c>
      <c r="AV185" s="174">
        <v>2602</v>
      </c>
    </row>
    <row r="186" spans="45:48" ht="12.75">
      <c r="AS186" s="174" t="s">
        <v>283</v>
      </c>
      <c r="AT186" s="174" t="s">
        <v>407</v>
      </c>
      <c r="AU186" s="174" t="s">
        <v>465</v>
      </c>
      <c r="AV186" s="174">
        <v>1354</v>
      </c>
    </row>
    <row r="187" spans="45:48" ht="12.75">
      <c r="AS187" s="174" t="s">
        <v>283</v>
      </c>
      <c r="AT187" s="174" t="s">
        <v>33</v>
      </c>
      <c r="AU187" s="174" t="s">
        <v>402</v>
      </c>
      <c r="AV187" s="174">
        <v>6000</v>
      </c>
    </row>
    <row r="188" spans="45:48" ht="12.75">
      <c r="AS188" s="174" t="s">
        <v>284</v>
      </c>
      <c r="AT188" s="174" t="s">
        <v>286</v>
      </c>
      <c r="AU188" s="174" t="s">
        <v>403</v>
      </c>
      <c r="AV188" s="174">
        <v>6631</v>
      </c>
    </row>
    <row r="189" spans="45:48" ht="12.75">
      <c r="AS189" s="174" t="s">
        <v>284</v>
      </c>
      <c r="AT189" s="174" t="s">
        <v>407</v>
      </c>
      <c r="AU189" s="174" t="s">
        <v>466</v>
      </c>
      <c r="AV189" s="174">
        <v>2805</v>
      </c>
    </row>
    <row r="190" spans="45:48" ht="12.75">
      <c r="AS190" s="174" t="s">
        <v>284</v>
      </c>
      <c r="AT190" s="174" t="s">
        <v>33</v>
      </c>
      <c r="AU190" s="174" t="s">
        <v>404</v>
      </c>
      <c r="AV190" s="174">
        <v>6000</v>
      </c>
    </row>
    <row r="191" spans="45:48" ht="12.75">
      <c r="AS191" s="174" t="s">
        <v>285</v>
      </c>
      <c r="AT191" s="174" t="s">
        <v>286</v>
      </c>
      <c r="AU191" s="174" t="s">
        <v>405</v>
      </c>
      <c r="AV191" s="174">
        <v>3750</v>
      </c>
    </row>
    <row r="192" spans="45:48" ht="12.75">
      <c r="AS192" s="174" t="s">
        <v>285</v>
      </c>
      <c r="AT192" s="174" t="s">
        <v>407</v>
      </c>
      <c r="AU192" s="174" t="s">
        <v>467</v>
      </c>
      <c r="AV192" s="174">
        <v>1768</v>
      </c>
    </row>
    <row r="193" spans="45:48" ht="12.75">
      <c r="AS193" s="174" t="s">
        <v>285</v>
      </c>
      <c r="AT193" s="174" t="s">
        <v>33</v>
      </c>
      <c r="AU193" s="174" t="s">
        <v>406</v>
      </c>
      <c r="AV193" s="174">
        <v>6000</v>
      </c>
    </row>
    <row r="194" spans="45:48" ht="12.75">
      <c r="AS194" s="174" t="s">
        <v>24</v>
      </c>
      <c r="AT194" s="174" t="s">
        <v>286</v>
      </c>
      <c r="AU194" s="174" t="s">
        <v>475</v>
      </c>
      <c r="AV194" s="174">
        <v>3985</v>
      </c>
    </row>
    <row r="195" spans="45:48" ht="12.75">
      <c r="AS195" s="174" t="s">
        <v>24</v>
      </c>
      <c r="AT195" s="174" t="s">
        <v>407</v>
      </c>
      <c r="AU195" s="174" t="s">
        <v>476</v>
      </c>
      <c r="AV195" s="174">
        <v>1852</v>
      </c>
    </row>
    <row r="196" spans="45:48" ht="12.75">
      <c r="AS196" s="174" t="s">
        <v>24</v>
      </c>
      <c r="AT196" s="174" t="s">
        <v>33</v>
      </c>
      <c r="AU196" s="174" t="s">
        <v>477</v>
      </c>
      <c r="AV196" s="174">
        <v>6000</v>
      </c>
    </row>
  </sheetData>
  <sheetProtection/>
  <mergeCells count="36">
    <mergeCell ref="A28:C28"/>
    <mergeCell ref="A29:C29"/>
    <mergeCell ref="R11:R12"/>
    <mergeCell ref="S11:S12"/>
    <mergeCell ref="T11:T12"/>
    <mergeCell ref="U11:U12"/>
    <mergeCell ref="G10:G12"/>
    <mergeCell ref="H10:H12"/>
    <mergeCell ref="I10:I12"/>
    <mergeCell ref="J10:J12"/>
    <mergeCell ref="V11:V12"/>
    <mergeCell ref="W11:W12"/>
    <mergeCell ref="M10:M12"/>
    <mergeCell ref="N10:Q10"/>
    <mergeCell ref="N11:N12"/>
    <mergeCell ref="O11:O12"/>
    <mergeCell ref="P11:P12"/>
    <mergeCell ref="Q11:Q12"/>
    <mergeCell ref="K10:K12"/>
    <mergeCell ref="L10:L12"/>
    <mergeCell ref="C5:E5"/>
    <mergeCell ref="K5:M5"/>
    <mergeCell ref="C6:E6"/>
    <mergeCell ref="K6:M6"/>
    <mergeCell ref="A10:A12"/>
    <mergeCell ref="B10:B12"/>
    <mergeCell ref="C10:C12"/>
    <mergeCell ref="D10:D12"/>
    <mergeCell ref="E10:E12"/>
    <mergeCell ref="F10:F12"/>
    <mergeCell ref="C2:E2"/>
    <mergeCell ref="K2:M2"/>
    <mergeCell ref="C3:E3"/>
    <mergeCell ref="K3:M3"/>
    <mergeCell ref="C4:E4"/>
    <mergeCell ref="K4:M4"/>
  </mergeCells>
  <conditionalFormatting sqref="E15:E24">
    <cfRule type="cellIs" priority="1" dxfId="2" operator="notEqual" stopIfTrue="1">
      <formula>0.75</formula>
    </cfRule>
  </conditionalFormatting>
  <dataValidations count="10">
    <dataValidation type="list" allowBlank="1" showInputMessage="1" showErrorMessage="1" sqref="K6:M6">
      <formula1>"Program Year 1, Program Year 2, Program Year 3, Program Year 4"</formula1>
    </dataValidation>
    <dataValidation type="list" allowBlank="1" showInputMessage="1" showErrorMessage="1" sqref="F15:F24">
      <formula1>"Single,Duplex"</formula1>
    </dataValidation>
    <dataValidation type="list" allowBlank="1" showInputMessage="1" showErrorMessage="1" sqref="J15:J24">
      <formula1>$AC$14:$AC$32</formula1>
    </dataValidation>
    <dataValidation type="list" allowBlank="1" showInputMessage="1" showErrorMessage="1" sqref="K13:K24">
      <formula1>"1200,1800,3600"</formula1>
    </dataValidation>
    <dataValidation type="list" allowBlank="1" showInputMessage="1" showErrorMessage="1" sqref="L13:L24">
      <formula1>"TEFC,ODP"</formula1>
    </dataValidation>
    <dataValidation type="list" allowBlank="1" showInputMessage="1" showErrorMessage="1" sqref="N15:N24">
      <formula1>"Yes,No"</formula1>
    </dataValidation>
    <dataValidation type="list" allowBlank="1" showInputMessage="1" showErrorMessage="1" sqref="C5">
      <formula1>$AA$14:$AA$20</formula1>
    </dataValidation>
    <dataValidation type="list" allowBlank="1" showInputMessage="1" showErrorMessage="1" sqref="C15:C24">
      <formula1>$AA$24:$AA$26</formula1>
    </dataValidation>
    <dataValidation type="list" allowBlank="1" showInputMessage="1" showErrorMessage="1" sqref="C4:E4">
      <formula1>$AA$29:$AA$89</formula1>
    </dataValidation>
    <dataValidation type="list" allowBlank="1" showInputMessage="1" showErrorMessage="1" sqref="O15:O24">
      <formula1>$BG$14:$BG$21</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C73"/>
  <sheetViews>
    <sheetView zoomScale="70" zoomScaleNormal="70" zoomScaleSheetLayoutView="100" zoomScalePageLayoutView="0" workbookViewId="0" topLeftCell="A1">
      <selection activeCell="H15" sqref="H15"/>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3" width="15.7109375" style="2" customWidth="1"/>
    <col min="14" max="17" width="12.7109375" style="2" customWidth="1"/>
    <col min="18" max="23" width="15.7109375" style="2" customWidth="1"/>
    <col min="24" max="24" width="12.7109375" style="2" customWidth="1"/>
    <col min="25" max="25" width="9.140625" style="2" customWidth="1"/>
    <col min="26" max="26" width="8.140625" style="2" bestFit="1" customWidth="1"/>
    <col min="27" max="27" width="29.8515625" style="2" customWidth="1"/>
    <col min="28" max="28" width="9.140625" style="2" customWidth="1"/>
    <col min="29" max="29" width="32.140625" style="2" bestFit="1" customWidth="1"/>
    <col min="30" max="16384" width="9.140625" style="2" customWidth="1"/>
  </cols>
  <sheetData>
    <row r="1" spans="1:23" ht="62.25" customHeight="1">
      <c r="A1" s="1" t="s">
        <v>226</v>
      </c>
      <c r="D1" s="3"/>
      <c r="E1" s="3"/>
      <c r="F1" s="3"/>
      <c r="G1" s="3"/>
      <c r="H1" s="3"/>
      <c r="I1" s="3"/>
      <c r="J1" s="6"/>
      <c r="K1" s="7"/>
      <c r="L1" s="7"/>
      <c r="N1" s="7"/>
      <c r="O1" s="7"/>
      <c r="P1" s="7"/>
      <c r="Q1" s="4"/>
      <c r="R1" s="4"/>
      <c r="S1" s="4"/>
      <c r="T1" s="4"/>
      <c r="U1" s="4"/>
      <c r="V1" s="4"/>
      <c r="W1" s="5"/>
    </row>
    <row r="2" spans="1:23" ht="24.75" customHeight="1" thickBot="1">
      <c r="A2" s="22" t="s">
        <v>35</v>
      </c>
      <c r="B2" s="21"/>
      <c r="C2" s="233"/>
      <c r="D2" s="233"/>
      <c r="E2" s="233"/>
      <c r="F2" s="49"/>
      <c r="G2" s="7"/>
      <c r="H2" s="22" t="s">
        <v>1</v>
      </c>
      <c r="I2" s="24"/>
      <c r="J2" s="25"/>
      <c r="K2" s="216"/>
      <c r="L2" s="216"/>
      <c r="M2" s="216"/>
      <c r="N2" s="30"/>
      <c r="O2" s="30"/>
      <c r="P2" s="30"/>
      <c r="U2" s="4"/>
      <c r="V2" s="4"/>
      <c r="W2" s="4"/>
    </row>
    <row r="3" spans="1:23" ht="24.75" customHeight="1" thickBot="1">
      <c r="A3" s="44" t="s">
        <v>36</v>
      </c>
      <c r="B3" s="21"/>
      <c r="C3" s="234"/>
      <c r="D3" s="234"/>
      <c r="E3" s="234"/>
      <c r="F3" s="49"/>
      <c r="G3" s="7"/>
      <c r="H3" s="26" t="s">
        <v>2</v>
      </c>
      <c r="I3" s="27"/>
      <c r="J3" s="27"/>
      <c r="K3" s="216"/>
      <c r="L3" s="216"/>
      <c r="M3" s="216"/>
      <c r="N3" s="30"/>
      <c r="O3" s="30"/>
      <c r="P3" s="30"/>
      <c r="U3" s="4"/>
      <c r="V3" s="4"/>
      <c r="W3" s="4"/>
    </row>
    <row r="4" spans="1:23" ht="24.75" customHeight="1" thickBot="1">
      <c r="A4" s="44" t="s">
        <v>37</v>
      </c>
      <c r="B4" s="21"/>
      <c r="C4" s="234"/>
      <c r="D4" s="234"/>
      <c r="E4" s="234"/>
      <c r="F4" s="49"/>
      <c r="G4" s="7"/>
      <c r="H4" s="26" t="s">
        <v>3</v>
      </c>
      <c r="I4" s="28"/>
      <c r="J4" s="28"/>
      <c r="K4" s="216"/>
      <c r="L4" s="216"/>
      <c r="M4" s="216"/>
      <c r="N4" s="30"/>
      <c r="O4" s="30"/>
      <c r="P4" s="30"/>
      <c r="U4" s="4"/>
      <c r="V4" s="4"/>
      <c r="W4" s="4"/>
    </row>
    <row r="5" spans="1:21" ht="24.75" customHeight="1" thickBot="1">
      <c r="A5" s="45" t="s">
        <v>57</v>
      </c>
      <c r="B5" s="21"/>
      <c r="C5" s="234"/>
      <c r="D5" s="234"/>
      <c r="E5" s="234"/>
      <c r="F5" s="49"/>
      <c r="G5" s="8"/>
      <c r="H5" s="26" t="s">
        <v>4</v>
      </c>
      <c r="I5" s="28"/>
      <c r="J5" s="28"/>
      <c r="K5" s="216"/>
      <c r="L5" s="216"/>
      <c r="M5" s="216"/>
      <c r="N5" s="30"/>
      <c r="O5" s="30"/>
      <c r="P5" s="30"/>
      <c r="U5" s="4"/>
    </row>
    <row r="6" spans="1:21" ht="24.75" customHeight="1" thickBot="1">
      <c r="A6" s="45" t="s">
        <v>131</v>
      </c>
      <c r="B6" s="21"/>
      <c r="C6" s="234"/>
      <c r="D6" s="234"/>
      <c r="E6" s="234"/>
      <c r="F6" s="8"/>
      <c r="G6" s="8"/>
      <c r="H6" s="26" t="s">
        <v>164</v>
      </c>
      <c r="I6" s="28"/>
      <c r="J6" s="28"/>
      <c r="K6" s="216"/>
      <c r="L6" s="216"/>
      <c r="M6" s="216"/>
      <c r="N6" s="9"/>
      <c r="O6" s="9"/>
      <c r="P6" s="9"/>
      <c r="Q6" s="8"/>
      <c r="R6" s="8"/>
      <c r="S6" s="8"/>
      <c r="T6" s="8"/>
      <c r="U6" s="4"/>
    </row>
    <row r="7" spans="4:21" ht="18.75" customHeight="1">
      <c r="D7" s="9"/>
      <c r="E7" s="8"/>
      <c r="F7" s="8"/>
      <c r="G7" s="8"/>
      <c r="H7" s="8"/>
      <c r="I7" s="8"/>
      <c r="J7" s="4"/>
      <c r="L7" s="20"/>
      <c r="N7" s="20"/>
      <c r="O7" s="20"/>
      <c r="P7" s="20"/>
      <c r="Q7" s="20"/>
      <c r="R7" s="20"/>
      <c r="S7" s="20"/>
      <c r="T7" s="20"/>
      <c r="U7" s="23"/>
    </row>
    <row r="8" ht="21.75" customHeight="1"/>
    <row r="9" ht="21.75" customHeight="1"/>
    <row r="10" spans="1:4" ht="21.75" customHeight="1" thickBot="1">
      <c r="A10" s="29" t="s">
        <v>22</v>
      </c>
      <c r="B10" s="20"/>
      <c r="C10" s="20"/>
      <c r="D10" s="20"/>
    </row>
    <row r="11" spans="1:4" ht="21.75" customHeight="1">
      <c r="A11" s="219" t="s">
        <v>44</v>
      </c>
      <c r="B11" s="220"/>
      <c r="C11" s="221"/>
      <c r="D11" s="130">
        <f>SUM('Motor Form'!D45+'VFD Form'!D28)</f>
        <v>0</v>
      </c>
    </row>
    <row r="12" spans="1:4" ht="21.75" customHeight="1" thickBot="1">
      <c r="A12" s="222" t="s">
        <v>30</v>
      </c>
      <c r="B12" s="223"/>
      <c r="C12" s="224"/>
      <c r="D12" s="131">
        <f>SUM('Motor Form'!D46+'VFD Form'!D29)</f>
        <v>0</v>
      </c>
    </row>
    <row r="13" spans="27:29" ht="15.75" customHeight="1">
      <c r="AA13" s="132" t="s">
        <v>63</v>
      </c>
      <c r="AC13" s="173" t="s">
        <v>64</v>
      </c>
    </row>
    <row r="14" spans="27:29" ht="15.75" customHeight="1">
      <c r="AA14" s="134" t="s">
        <v>58</v>
      </c>
      <c r="AC14" s="133" t="s">
        <v>227</v>
      </c>
    </row>
    <row r="15" spans="27:29" ht="15.75" customHeight="1">
      <c r="AA15" s="134" t="s">
        <v>59</v>
      </c>
      <c r="AC15" s="133" t="s">
        <v>228</v>
      </c>
    </row>
    <row r="16" spans="27:29" ht="15.75" customHeight="1">
      <c r="AA16" s="134" t="s">
        <v>61</v>
      </c>
      <c r="AC16" s="133" t="s">
        <v>229</v>
      </c>
    </row>
    <row r="17" spans="27:29" ht="15.75" customHeight="1">
      <c r="AA17" s="134" t="s">
        <v>62</v>
      </c>
      <c r="AC17" s="133" t="s">
        <v>230</v>
      </c>
    </row>
    <row r="18" spans="27:29" ht="15.75" customHeight="1">
      <c r="AA18" s="134" t="s">
        <v>192</v>
      </c>
      <c r="AC18" s="133" t="s">
        <v>231</v>
      </c>
    </row>
    <row r="19" spans="27:29" ht="15.75" customHeight="1">
      <c r="AA19" s="134" t="s">
        <v>60</v>
      </c>
      <c r="AC19" s="133" t="s">
        <v>232</v>
      </c>
    </row>
    <row r="20" spans="27:29" ht="15.75" customHeight="1">
      <c r="AA20" s="134" t="s">
        <v>26</v>
      </c>
      <c r="AC20" s="133" t="s">
        <v>233</v>
      </c>
    </row>
    <row r="21" ht="15.75" customHeight="1">
      <c r="AC21" s="133" t="s">
        <v>234</v>
      </c>
    </row>
    <row r="22" ht="15.75" customHeight="1">
      <c r="AC22" s="133" t="s">
        <v>235</v>
      </c>
    </row>
    <row r="23" ht="15.75" customHeight="1">
      <c r="AC23" s="133" t="s">
        <v>236</v>
      </c>
    </row>
    <row r="24" ht="15.75" customHeight="1">
      <c r="AC24" s="133" t="s">
        <v>237</v>
      </c>
    </row>
    <row r="25" ht="18.75" customHeight="1">
      <c r="AC25" s="133" t="s">
        <v>238</v>
      </c>
    </row>
    <row r="26" spans="24:29" ht="21.75" customHeight="1">
      <c r="X26" s="12"/>
      <c r="AC26" s="133" t="s">
        <v>239</v>
      </c>
    </row>
    <row r="27" ht="18.75" customHeight="1">
      <c r="AC27" s="133" t="s">
        <v>240</v>
      </c>
    </row>
    <row r="28" ht="19.5" customHeight="1">
      <c r="AC28" s="133" t="s">
        <v>241</v>
      </c>
    </row>
    <row r="29" ht="19.5" customHeight="1">
      <c r="AC29" s="133" t="s">
        <v>242</v>
      </c>
    </row>
    <row r="30" ht="19.5" customHeight="1">
      <c r="AC30" s="133" t="s">
        <v>243</v>
      </c>
    </row>
    <row r="31" ht="15.75" customHeight="1">
      <c r="AC31" s="133" t="s">
        <v>244</v>
      </c>
    </row>
    <row r="32" ht="15.75" customHeight="1">
      <c r="AC32" s="133" t="s">
        <v>245</v>
      </c>
    </row>
    <row r="33" ht="15.75" customHeight="1">
      <c r="AC33" s="133" t="s">
        <v>246</v>
      </c>
    </row>
    <row r="34" ht="15.75" customHeight="1">
      <c r="AC34" s="133" t="s">
        <v>247</v>
      </c>
    </row>
    <row r="35" ht="15.75" customHeight="1">
      <c r="AC35" s="133" t="s">
        <v>248</v>
      </c>
    </row>
    <row r="36" ht="15.75" customHeight="1">
      <c r="AC36" s="133" t="s">
        <v>249</v>
      </c>
    </row>
    <row r="37" ht="15.75" customHeight="1">
      <c r="AC37" s="133" t="s">
        <v>250</v>
      </c>
    </row>
    <row r="38" ht="15.75" customHeight="1">
      <c r="AC38" s="133" t="s">
        <v>251</v>
      </c>
    </row>
    <row r="39" ht="15.75" customHeight="1">
      <c r="AC39" s="133" t="s">
        <v>252</v>
      </c>
    </row>
    <row r="40" ht="15.75" customHeight="1">
      <c r="AC40" s="133" t="s">
        <v>253</v>
      </c>
    </row>
    <row r="41" ht="15.75" customHeight="1">
      <c r="AC41" s="133" t="s">
        <v>254</v>
      </c>
    </row>
    <row r="42" ht="15.75" customHeight="1">
      <c r="AC42" s="133" t="s">
        <v>255</v>
      </c>
    </row>
    <row r="43" ht="15">
      <c r="AC43" s="133" t="s">
        <v>256</v>
      </c>
    </row>
    <row r="44" spans="5:29" ht="19.5" customHeight="1">
      <c r="E44" s="20"/>
      <c r="F44" s="20"/>
      <c r="AC44" s="133" t="s">
        <v>257</v>
      </c>
    </row>
    <row r="45" ht="19.5" customHeight="1">
      <c r="AC45" s="133" t="s">
        <v>258</v>
      </c>
    </row>
    <row r="46" ht="19.5" customHeight="1">
      <c r="AC46" s="133" t="s">
        <v>259</v>
      </c>
    </row>
    <row r="47" ht="13.5" customHeight="1">
      <c r="AC47" s="133" t="s">
        <v>260</v>
      </c>
    </row>
    <row r="48" ht="12.75" customHeight="1">
      <c r="AC48" s="133" t="s">
        <v>261</v>
      </c>
    </row>
    <row r="49" ht="12.75" customHeight="1">
      <c r="AC49" s="133" t="s">
        <v>262</v>
      </c>
    </row>
    <row r="50" ht="12.75" customHeight="1">
      <c r="AC50" s="133" t="s">
        <v>263</v>
      </c>
    </row>
    <row r="51" ht="12.75" customHeight="1">
      <c r="AC51" s="133" t="s">
        <v>264</v>
      </c>
    </row>
    <row r="52" ht="13.5" customHeight="1">
      <c r="AC52" s="133" t="s">
        <v>265</v>
      </c>
    </row>
    <row r="53" ht="12.75" customHeight="1">
      <c r="AC53" s="133" t="s">
        <v>266</v>
      </c>
    </row>
    <row r="54" ht="12.75" customHeight="1">
      <c r="AC54" s="133" t="s">
        <v>267</v>
      </c>
    </row>
    <row r="55" ht="12.75" customHeight="1">
      <c r="AC55" s="133" t="s">
        <v>268</v>
      </c>
    </row>
    <row r="56" ht="12.75" customHeight="1">
      <c r="AC56" s="133" t="s">
        <v>269</v>
      </c>
    </row>
    <row r="57" ht="13.5" customHeight="1">
      <c r="AC57" s="133" t="s">
        <v>270</v>
      </c>
    </row>
    <row r="58" ht="15">
      <c r="AC58" s="133" t="s">
        <v>271</v>
      </c>
    </row>
    <row r="59" ht="15">
      <c r="AC59" s="133" t="s">
        <v>272</v>
      </c>
    </row>
    <row r="60" ht="30">
      <c r="AC60" s="133" t="s">
        <v>273</v>
      </c>
    </row>
    <row r="61" ht="15">
      <c r="AC61" s="133" t="s">
        <v>274</v>
      </c>
    </row>
    <row r="62" ht="15">
      <c r="AC62" s="133" t="s">
        <v>0</v>
      </c>
    </row>
    <row r="63" ht="15">
      <c r="AC63" s="133" t="s">
        <v>275</v>
      </c>
    </row>
    <row r="64" ht="15">
      <c r="AC64" s="133" t="s">
        <v>276</v>
      </c>
    </row>
    <row r="65" ht="15">
      <c r="AC65" s="133" t="s">
        <v>277</v>
      </c>
    </row>
    <row r="66" ht="15">
      <c r="AC66" s="133" t="s">
        <v>278</v>
      </c>
    </row>
    <row r="67" ht="15">
      <c r="AC67" s="133" t="s">
        <v>279</v>
      </c>
    </row>
    <row r="68" ht="15">
      <c r="AC68" s="133" t="s">
        <v>280</v>
      </c>
    </row>
    <row r="69" ht="15">
      <c r="AC69" s="133" t="s">
        <v>281</v>
      </c>
    </row>
    <row r="70" ht="15">
      <c r="AC70" s="133" t="s">
        <v>282</v>
      </c>
    </row>
    <row r="71" ht="15">
      <c r="AC71" s="133" t="s">
        <v>283</v>
      </c>
    </row>
    <row r="72" ht="15">
      <c r="AC72" s="133" t="s">
        <v>284</v>
      </c>
    </row>
    <row r="73" ht="15">
      <c r="AC73" s="133" t="s">
        <v>285</v>
      </c>
    </row>
  </sheetData>
  <sheetProtection/>
  <mergeCells count="12">
    <mergeCell ref="A11:C11"/>
    <mergeCell ref="A12:C12"/>
    <mergeCell ref="C5:E5"/>
    <mergeCell ref="K5:M5"/>
    <mergeCell ref="C6:E6"/>
    <mergeCell ref="K6:M6"/>
    <mergeCell ref="C2:E2"/>
    <mergeCell ref="K2:M2"/>
    <mergeCell ref="C3:E3"/>
    <mergeCell ref="K3:M3"/>
    <mergeCell ref="C4:E4"/>
    <mergeCell ref="K4:M4"/>
  </mergeCells>
  <dataValidations count="3">
    <dataValidation type="list" allowBlank="1" showInputMessage="1" showErrorMessage="1" sqref="K6:M6">
      <formula1>"Program Year 1, Program Year 2, Program Year 3, Program Year 4"</formula1>
    </dataValidation>
    <dataValidation type="list" allowBlank="1" showInputMessage="1" showErrorMessage="1" sqref="C4:E4">
      <formula1>$AC$14:$AC$73</formula1>
    </dataValidation>
    <dataValidation type="list" allowBlank="1" showInputMessage="1" showErrorMessage="1" sqref="C5">
      <formula1>$AA$14:$AA$20</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6.xml><?xml version="1.0" encoding="utf-8"?>
<worksheet xmlns="http://schemas.openxmlformats.org/spreadsheetml/2006/main" xmlns:r="http://schemas.openxmlformats.org/officeDocument/2006/relationships">
  <dimension ref="A1:F175"/>
  <sheetViews>
    <sheetView zoomScalePageLayoutView="0" workbookViewId="0" topLeftCell="A1">
      <selection activeCell="C10" sqref="C10"/>
    </sheetView>
  </sheetViews>
  <sheetFormatPr defaultColWidth="9.140625" defaultRowHeight="15"/>
  <cols>
    <col min="1" max="1" width="13.8515625" style="31" customWidth="1"/>
    <col min="2" max="2" width="76.28125" style="31" customWidth="1"/>
    <col min="3" max="3" width="5.7109375" style="31" customWidth="1"/>
    <col min="4" max="4" width="3.140625" style="31" customWidth="1"/>
    <col min="5" max="5" width="18.7109375" style="31" customWidth="1"/>
    <col min="6" max="6" width="72.421875" style="31" customWidth="1"/>
    <col min="7" max="16384" width="9.140625" style="31" customWidth="1"/>
  </cols>
  <sheetData>
    <row r="1" spans="1:2" ht="18">
      <c r="A1" s="250" t="s">
        <v>76</v>
      </c>
      <c r="B1" s="250"/>
    </row>
    <row r="2" spans="1:2" ht="15.75">
      <c r="A2" s="251" t="s">
        <v>72</v>
      </c>
      <c r="B2" s="251"/>
    </row>
    <row r="3" spans="1:5" ht="15.75">
      <c r="A3" s="187" t="s">
        <v>473</v>
      </c>
      <c r="B3" s="187"/>
      <c r="E3" s="187" t="s">
        <v>474</v>
      </c>
    </row>
    <row r="4" spans="1:2" ht="18">
      <c r="A4" s="59"/>
      <c r="B4" s="60"/>
    </row>
    <row r="5" spans="1:6" ht="18">
      <c r="A5" s="66" t="s">
        <v>167</v>
      </c>
      <c r="B5" s="160"/>
      <c r="E5" s="66" t="s">
        <v>167</v>
      </c>
      <c r="F5" s="186"/>
    </row>
    <row r="6" spans="1:6" ht="15" customHeight="1">
      <c r="A6" s="161" t="s">
        <v>73</v>
      </c>
      <c r="B6" s="61" t="s">
        <v>136</v>
      </c>
      <c r="E6" s="161" t="s">
        <v>73</v>
      </c>
      <c r="F6" s="61" t="s">
        <v>136</v>
      </c>
    </row>
    <row r="7" spans="1:6" ht="15" customHeight="1">
      <c r="A7" s="161" t="s">
        <v>74</v>
      </c>
      <c r="B7" s="61" t="s">
        <v>137</v>
      </c>
      <c r="E7" s="161" t="s">
        <v>74</v>
      </c>
      <c r="F7" s="61" t="s">
        <v>137</v>
      </c>
    </row>
    <row r="8" spans="1:6" ht="15" customHeight="1">
      <c r="A8" s="249" t="s">
        <v>75</v>
      </c>
      <c r="B8" s="241" t="s">
        <v>138</v>
      </c>
      <c r="E8" s="249" t="s">
        <v>75</v>
      </c>
      <c r="F8" s="241" t="s">
        <v>138</v>
      </c>
    </row>
    <row r="9" spans="1:6" ht="15" customHeight="1">
      <c r="A9" s="243"/>
      <c r="B9" s="242"/>
      <c r="E9" s="243"/>
      <c r="F9" s="242"/>
    </row>
    <row r="10" spans="1:6" ht="15" customHeight="1">
      <c r="A10" s="162" t="s">
        <v>83</v>
      </c>
      <c r="B10" s="61" t="s">
        <v>139</v>
      </c>
      <c r="E10" s="162" t="s">
        <v>83</v>
      </c>
      <c r="F10" s="61" t="s">
        <v>139</v>
      </c>
    </row>
    <row r="11" spans="1:6" ht="15" customHeight="1">
      <c r="A11" s="163" t="s">
        <v>84</v>
      </c>
      <c r="B11" s="158" t="s">
        <v>140</v>
      </c>
      <c r="E11" s="183" t="s">
        <v>84</v>
      </c>
      <c r="F11" s="182" t="s">
        <v>140</v>
      </c>
    </row>
    <row r="12" spans="1:6" ht="15" customHeight="1">
      <c r="A12" s="163" t="s">
        <v>82</v>
      </c>
      <c r="B12" s="158" t="s">
        <v>141</v>
      </c>
      <c r="E12" s="183" t="s">
        <v>82</v>
      </c>
      <c r="F12" s="182" t="s">
        <v>141</v>
      </c>
    </row>
    <row r="13" spans="1:6" ht="15" customHeight="1">
      <c r="A13" s="239" t="s">
        <v>85</v>
      </c>
      <c r="B13" s="241" t="s">
        <v>142</v>
      </c>
      <c r="E13" s="239" t="s">
        <v>85</v>
      </c>
      <c r="F13" s="241" t="s">
        <v>142</v>
      </c>
    </row>
    <row r="14" spans="1:6" ht="15" customHeight="1">
      <c r="A14" s="240"/>
      <c r="B14" s="242"/>
      <c r="E14" s="240"/>
      <c r="F14" s="242"/>
    </row>
    <row r="15" spans="1:6" ht="15" customHeight="1">
      <c r="A15" s="239" t="s">
        <v>86</v>
      </c>
      <c r="B15" s="241" t="s">
        <v>143</v>
      </c>
      <c r="E15" s="239" t="s">
        <v>86</v>
      </c>
      <c r="F15" s="241" t="s">
        <v>143</v>
      </c>
    </row>
    <row r="16" spans="1:6" ht="15" customHeight="1">
      <c r="A16" s="240"/>
      <c r="B16" s="242"/>
      <c r="E16" s="240"/>
      <c r="F16" s="242"/>
    </row>
    <row r="17" spans="1:6" ht="15" customHeight="1">
      <c r="A17" s="163" t="s">
        <v>87</v>
      </c>
      <c r="B17" s="158" t="s">
        <v>144</v>
      </c>
      <c r="E17" s="183" t="s">
        <v>87</v>
      </c>
      <c r="F17" s="182" t="s">
        <v>144</v>
      </c>
    </row>
    <row r="18" spans="1:6" ht="15" customHeight="1">
      <c r="A18" s="163" t="s">
        <v>165</v>
      </c>
      <c r="B18" s="158" t="s">
        <v>166</v>
      </c>
      <c r="E18" s="183" t="s">
        <v>165</v>
      </c>
      <c r="F18" s="182" t="s">
        <v>166</v>
      </c>
    </row>
    <row r="19" spans="1:6" ht="15" customHeight="1">
      <c r="A19" s="67"/>
      <c r="B19" s="68"/>
      <c r="E19" s="67"/>
      <c r="F19" s="68"/>
    </row>
    <row r="20" spans="1:6" ht="15" customHeight="1">
      <c r="A20" s="66" t="s">
        <v>168</v>
      </c>
      <c r="B20" s="64"/>
      <c r="E20" s="66" t="s">
        <v>168</v>
      </c>
      <c r="F20" s="64"/>
    </row>
    <row r="21" spans="1:6" ht="15" customHeight="1">
      <c r="A21" s="163" t="s">
        <v>106</v>
      </c>
      <c r="B21" s="61" t="s">
        <v>145</v>
      </c>
      <c r="E21" s="183" t="s">
        <v>106</v>
      </c>
      <c r="F21" s="61" t="s">
        <v>145</v>
      </c>
    </row>
    <row r="22" spans="1:6" ht="15" customHeight="1">
      <c r="A22" s="163" t="s">
        <v>105</v>
      </c>
      <c r="B22" s="61" t="s">
        <v>146</v>
      </c>
      <c r="E22" s="183" t="s">
        <v>105</v>
      </c>
      <c r="F22" s="61" t="s">
        <v>146</v>
      </c>
    </row>
    <row r="23" spans="1:6" ht="15" customHeight="1">
      <c r="A23" s="239" t="s">
        <v>104</v>
      </c>
      <c r="B23" s="241" t="s">
        <v>478</v>
      </c>
      <c r="E23" s="239" t="s">
        <v>104</v>
      </c>
      <c r="F23" s="241" t="s">
        <v>479</v>
      </c>
    </row>
    <row r="24" spans="1:6" ht="15" customHeight="1">
      <c r="A24" s="244"/>
      <c r="B24" s="245"/>
      <c r="E24" s="244"/>
      <c r="F24" s="245"/>
    </row>
    <row r="25" spans="1:6" ht="15" customHeight="1">
      <c r="A25" s="244"/>
      <c r="B25" s="245"/>
      <c r="E25" s="244"/>
      <c r="F25" s="245"/>
    </row>
    <row r="26" spans="1:6" ht="15" customHeight="1">
      <c r="A26" s="244"/>
      <c r="B26" s="245"/>
      <c r="E26" s="244"/>
      <c r="F26" s="245"/>
    </row>
    <row r="27" spans="1:6" ht="15" customHeight="1">
      <c r="A27" s="244"/>
      <c r="B27" s="245"/>
      <c r="E27" s="244"/>
      <c r="F27" s="245"/>
    </row>
    <row r="28" spans="1:6" ht="15" customHeight="1">
      <c r="A28" s="244"/>
      <c r="B28" s="245"/>
      <c r="E28" s="244"/>
      <c r="F28" s="245"/>
    </row>
    <row r="29" spans="1:6" ht="15" customHeight="1">
      <c r="A29" s="239" t="s">
        <v>103</v>
      </c>
      <c r="B29" s="248" t="s">
        <v>147</v>
      </c>
      <c r="E29" s="239" t="s">
        <v>103</v>
      </c>
      <c r="F29" s="248" t="s">
        <v>147</v>
      </c>
    </row>
    <row r="30" spans="1:6" ht="15" customHeight="1">
      <c r="A30" s="246"/>
      <c r="B30" s="248"/>
      <c r="E30" s="246"/>
      <c r="F30" s="248"/>
    </row>
    <row r="31" spans="1:6" ht="15" customHeight="1">
      <c r="A31" s="246"/>
      <c r="B31" s="248"/>
      <c r="E31" s="246"/>
      <c r="F31" s="248"/>
    </row>
    <row r="32" spans="1:6" ht="15" customHeight="1">
      <c r="A32" s="243"/>
      <c r="B32" s="248"/>
      <c r="E32" s="243"/>
      <c r="F32" s="248"/>
    </row>
    <row r="33" spans="1:6" ht="15" customHeight="1">
      <c r="A33" s="247" t="s">
        <v>102</v>
      </c>
      <c r="B33" s="248" t="s">
        <v>148</v>
      </c>
      <c r="E33" s="247" t="s">
        <v>102</v>
      </c>
      <c r="F33" s="248" t="s">
        <v>148</v>
      </c>
    </row>
    <row r="34" spans="1:6" ht="15" customHeight="1">
      <c r="A34" s="247"/>
      <c r="B34" s="248"/>
      <c r="E34" s="247"/>
      <c r="F34" s="248"/>
    </row>
    <row r="35" spans="1:6" ht="15" customHeight="1">
      <c r="A35" s="247"/>
      <c r="B35" s="248"/>
      <c r="E35" s="247"/>
      <c r="F35" s="248"/>
    </row>
    <row r="36" spans="1:6" ht="15" customHeight="1">
      <c r="A36" s="247"/>
      <c r="B36" s="248"/>
      <c r="E36" s="247"/>
      <c r="F36" s="248"/>
    </row>
    <row r="37" spans="1:6" ht="15" customHeight="1">
      <c r="A37" s="239" t="s">
        <v>88</v>
      </c>
      <c r="B37" s="241" t="s">
        <v>149</v>
      </c>
      <c r="E37" s="239" t="s">
        <v>88</v>
      </c>
      <c r="F37" s="241" t="s">
        <v>149</v>
      </c>
    </row>
    <row r="38" spans="1:6" ht="15" customHeight="1">
      <c r="A38" s="244"/>
      <c r="B38" s="245"/>
      <c r="E38" s="244"/>
      <c r="F38" s="245"/>
    </row>
    <row r="39" spans="1:6" ht="15" customHeight="1">
      <c r="A39" s="240"/>
      <c r="B39" s="242"/>
      <c r="E39" s="240"/>
      <c r="F39" s="242"/>
    </row>
    <row r="40" spans="1:6" ht="15">
      <c r="A40" s="239" t="s">
        <v>77</v>
      </c>
      <c r="B40" s="241" t="s">
        <v>163</v>
      </c>
      <c r="E40" s="239" t="s">
        <v>77</v>
      </c>
      <c r="F40" s="241" t="s">
        <v>163</v>
      </c>
    </row>
    <row r="41" spans="1:6" ht="15" customHeight="1">
      <c r="A41" s="244"/>
      <c r="B41" s="245"/>
      <c r="E41" s="244"/>
      <c r="F41" s="245"/>
    </row>
    <row r="42" spans="1:6" ht="15" customHeight="1">
      <c r="A42" s="244"/>
      <c r="B42" s="245"/>
      <c r="E42" s="244"/>
      <c r="F42" s="245"/>
    </row>
    <row r="43" spans="1:6" ht="15" customHeight="1">
      <c r="A43" s="244"/>
      <c r="B43" s="245"/>
      <c r="E43" s="244"/>
      <c r="F43" s="245"/>
    </row>
    <row r="44" spans="1:6" ht="15" customHeight="1">
      <c r="A44" s="244"/>
      <c r="B44" s="245"/>
      <c r="E44" s="244"/>
      <c r="F44" s="245"/>
    </row>
    <row r="45" spans="1:6" ht="15">
      <c r="A45" s="240"/>
      <c r="B45" s="242"/>
      <c r="E45" s="240"/>
      <c r="F45" s="242"/>
    </row>
    <row r="46" spans="1:6" ht="15">
      <c r="A46" s="69"/>
      <c r="B46" s="62"/>
      <c r="C46" s="65"/>
      <c r="E46" s="69"/>
      <c r="F46" s="62"/>
    </row>
    <row r="47" spans="1:6" ht="15">
      <c r="A47" s="66" t="s">
        <v>5</v>
      </c>
      <c r="B47" s="64"/>
      <c r="C47" s="65"/>
      <c r="E47" s="66" t="s">
        <v>5</v>
      </c>
      <c r="F47" s="64"/>
    </row>
    <row r="48" spans="1:6" ht="15" customHeight="1">
      <c r="A48" s="164" t="s">
        <v>78</v>
      </c>
      <c r="B48" s="159" t="s">
        <v>150</v>
      </c>
      <c r="E48" s="185" t="s">
        <v>78</v>
      </c>
      <c r="F48" s="184" t="s">
        <v>150</v>
      </c>
    </row>
    <row r="49" spans="1:6" ht="15" customHeight="1">
      <c r="A49" s="163" t="s">
        <v>101</v>
      </c>
      <c r="B49" s="159" t="s">
        <v>151</v>
      </c>
      <c r="E49" s="183" t="s">
        <v>101</v>
      </c>
      <c r="F49" s="184" t="s">
        <v>151</v>
      </c>
    </row>
    <row r="50" spans="1:6" ht="15" customHeight="1">
      <c r="A50" s="163" t="s">
        <v>100</v>
      </c>
      <c r="B50" s="159" t="s">
        <v>152</v>
      </c>
      <c r="E50" s="183" t="s">
        <v>100</v>
      </c>
      <c r="F50" s="184" t="s">
        <v>152</v>
      </c>
    </row>
    <row r="51" spans="1:6" ht="15" customHeight="1">
      <c r="A51" s="239" t="s">
        <v>99</v>
      </c>
      <c r="B51" s="241" t="s">
        <v>153</v>
      </c>
      <c r="E51" s="239" t="s">
        <v>99</v>
      </c>
      <c r="F51" s="241" t="s">
        <v>153</v>
      </c>
    </row>
    <row r="52" spans="1:6" ht="15" customHeight="1">
      <c r="A52" s="246"/>
      <c r="B52" s="245"/>
      <c r="E52" s="246"/>
      <c r="F52" s="245"/>
    </row>
    <row r="53" spans="1:6" ht="15" customHeight="1">
      <c r="A53" s="246"/>
      <c r="B53" s="245"/>
      <c r="E53" s="246"/>
      <c r="F53" s="245"/>
    </row>
    <row r="54" spans="1:6" ht="15" customHeight="1">
      <c r="A54" s="239" t="s">
        <v>98</v>
      </c>
      <c r="B54" s="241" t="s">
        <v>154</v>
      </c>
      <c r="E54" s="239" t="s">
        <v>98</v>
      </c>
      <c r="F54" s="241" t="s">
        <v>154</v>
      </c>
    </row>
    <row r="55" spans="1:6" ht="15" customHeight="1">
      <c r="A55" s="244"/>
      <c r="B55" s="245"/>
      <c r="E55" s="244"/>
      <c r="F55" s="245"/>
    </row>
    <row r="56" spans="1:6" ht="15" customHeight="1">
      <c r="A56" s="244"/>
      <c r="B56" s="245"/>
      <c r="E56" s="244"/>
      <c r="F56" s="245"/>
    </row>
    <row r="57" spans="1:6" ht="15" customHeight="1">
      <c r="A57" s="247" t="s">
        <v>97</v>
      </c>
      <c r="B57" s="248" t="s">
        <v>171</v>
      </c>
      <c r="E57" s="247" t="s">
        <v>97</v>
      </c>
      <c r="F57" s="248" t="s">
        <v>171</v>
      </c>
    </row>
    <row r="58" spans="1:6" ht="15" customHeight="1">
      <c r="A58" s="247"/>
      <c r="B58" s="248"/>
      <c r="E58" s="247"/>
      <c r="F58" s="248"/>
    </row>
    <row r="59" spans="1:6" ht="15" customHeight="1">
      <c r="A59" s="247"/>
      <c r="B59" s="248"/>
      <c r="E59" s="247"/>
      <c r="F59" s="248"/>
    </row>
    <row r="60" spans="1:6" ht="15" customHeight="1">
      <c r="A60" s="247"/>
      <c r="B60" s="248"/>
      <c r="E60" s="247"/>
      <c r="F60" s="248"/>
    </row>
    <row r="61" spans="1:6" ht="15" customHeight="1">
      <c r="A61" s="247"/>
      <c r="B61" s="248"/>
      <c r="E61" s="247"/>
      <c r="F61" s="248"/>
    </row>
    <row r="62" spans="1:6" ht="15" customHeight="1">
      <c r="A62" s="67"/>
      <c r="B62" s="68"/>
      <c r="E62" s="67"/>
      <c r="F62" s="68"/>
    </row>
    <row r="63" spans="1:6" ht="15" customHeight="1">
      <c r="A63" s="66" t="s">
        <v>15</v>
      </c>
      <c r="B63" s="64"/>
      <c r="E63" s="66" t="s">
        <v>34</v>
      </c>
      <c r="F63" s="64"/>
    </row>
    <row r="64" spans="1:6" ht="15" customHeight="1">
      <c r="A64" s="239" t="s">
        <v>96</v>
      </c>
      <c r="B64" s="241" t="s">
        <v>161</v>
      </c>
      <c r="E64" s="239" t="s">
        <v>96</v>
      </c>
      <c r="F64" s="241" t="s">
        <v>155</v>
      </c>
    </row>
    <row r="65" spans="1:6" ht="15" customHeight="1">
      <c r="A65" s="240"/>
      <c r="B65" s="242"/>
      <c r="E65" s="243"/>
      <c r="F65" s="242"/>
    </row>
    <row r="66" spans="1:6" ht="15" customHeight="1">
      <c r="A66" s="166" t="s">
        <v>95</v>
      </c>
      <c r="B66" s="159" t="s">
        <v>159</v>
      </c>
      <c r="E66" s="239" t="s">
        <v>95</v>
      </c>
      <c r="F66" s="241" t="s">
        <v>210</v>
      </c>
    </row>
    <row r="67" spans="1:6" ht="15" customHeight="1">
      <c r="A67" s="239" t="s">
        <v>94</v>
      </c>
      <c r="B67" s="241" t="s">
        <v>156</v>
      </c>
      <c r="E67" s="244"/>
      <c r="F67" s="245"/>
    </row>
    <row r="68" spans="1:6" ht="15" customHeight="1">
      <c r="A68" s="243"/>
      <c r="B68" s="242"/>
      <c r="E68" s="239" t="s">
        <v>94</v>
      </c>
      <c r="F68" s="241" t="s">
        <v>211</v>
      </c>
    </row>
    <row r="69" spans="1:6" ht="15" customHeight="1">
      <c r="A69" s="166" t="s">
        <v>93</v>
      </c>
      <c r="B69" s="159" t="s">
        <v>157</v>
      </c>
      <c r="E69" s="246"/>
      <c r="F69" s="245"/>
    </row>
    <row r="70" spans="1:6" ht="15" customHeight="1">
      <c r="A70" s="67"/>
      <c r="B70" s="68"/>
      <c r="E70" s="246"/>
      <c r="F70" s="245"/>
    </row>
    <row r="71" spans="1:6" ht="15" customHeight="1">
      <c r="A71" s="66" t="s">
        <v>16</v>
      </c>
      <c r="B71" s="64"/>
      <c r="E71" s="243"/>
      <c r="F71" s="242"/>
    </row>
    <row r="72" spans="1:6" ht="15" customHeight="1">
      <c r="A72" s="166" t="s">
        <v>92</v>
      </c>
      <c r="B72" s="159" t="s">
        <v>160</v>
      </c>
      <c r="E72" s="239" t="s">
        <v>93</v>
      </c>
      <c r="F72" s="241" t="s">
        <v>212</v>
      </c>
    </row>
    <row r="73" spans="1:6" ht="15" customHeight="1">
      <c r="A73" s="166" t="s">
        <v>91</v>
      </c>
      <c r="B73" s="159" t="s">
        <v>158</v>
      </c>
      <c r="E73" s="246"/>
      <c r="F73" s="245"/>
    </row>
    <row r="74" spans="5:6" ht="15" customHeight="1">
      <c r="E74" s="246"/>
      <c r="F74" s="245"/>
    </row>
    <row r="75" spans="5:6" ht="15" customHeight="1">
      <c r="E75" s="243"/>
      <c r="F75" s="242"/>
    </row>
    <row r="76" spans="5:6" ht="15" customHeight="1">
      <c r="E76" s="67"/>
      <c r="F76" s="68"/>
    </row>
    <row r="77" spans="5:6" ht="15" customHeight="1">
      <c r="E77" s="66" t="s">
        <v>15</v>
      </c>
      <c r="F77" s="64"/>
    </row>
    <row r="78" spans="5:6" ht="15" customHeight="1">
      <c r="E78" s="239" t="s">
        <v>92</v>
      </c>
      <c r="F78" s="241" t="s">
        <v>161</v>
      </c>
    </row>
    <row r="79" spans="5:6" ht="15" customHeight="1">
      <c r="E79" s="240"/>
      <c r="F79" s="242"/>
    </row>
    <row r="80" spans="5:6" ht="15" customHeight="1">
      <c r="E80" s="183" t="s">
        <v>91</v>
      </c>
      <c r="F80" s="184" t="s">
        <v>159</v>
      </c>
    </row>
    <row r="81" spans="5:6" ht="15" customHeight="1">
      <c r="E81" s="239" t="s">
        <v>90</v>
      </c>
      <c r="F81" s="241" t="s">
        <v>156</v>
      </c>
    </row>
    <row r="82" spans="5:6" ht="15" customHeight="1">
      <c r="E82" s="243"/>
      <c r="F82" s="242"/>
    </row>
    <row r="83" spans="5:6" ht="15" customHeight="1">
      <c r="E83" s="183" t="s">
        <v>89</v>
      </c>
      <c r="F83" s="184" t="s">
        <v>157</v>
      </c>
    </row>
    <row r="84" spans="5:6" ht="15" customHeight="1">
      <c r="E84" s="67"/>
      <c r="F84" s="68"/>
    </row>
    <row r="85" spans="5:6" ht="15" customHeight="1">
      <c r="E85" s="66" t="s">
        <v>16</v>
      </c>
      <c r="F85" s="64"/>
    </row>
    <row r="86" spans="5:6" ht="15" customHeight="1">
      <c r="E86" s="183" t="s">
        <v>213</v>
      </c>
      <c r="F86" s="184" t="s">
        <v>160</v>
      </c>
    </row>
    <row r="87" spans="5:6" ht="15" customHeight="1">
      <c r="E87" s="183" t="s">
        <v>214</v>
      </c>
      <c r="F87" s="184" t="s">
        <v>158</v>
      </c>
    </row>
    <row r="88" ht="15">
      <c r="B88" s="62"/>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8" ht="15" customHeight="1"/>
    <row r="129" ht="15" customHeight="1"/>
    <row r="130" ht="15" customHeight="1"/>
    <row r="131" ht="15" customHeight="1"/>
    <row r="133" ht="15">
      <c r="C133" s="65"/>
    </row>
    <row r="134" ht="15">
      <c r="C134" s="65"/>
    </row>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 r="B175" s="62"/>
    </row>
  </sheetData>
  <sheetProtection/>
  <mergeCells count="62">
    <mergeCell ref="B40:B45"/>
    <mergeCell ref="A40:A45"/>
    <mergeCell ref="B23:B28"/>
    <mergeCell ref="A23:A28"/>
    <mergeCell ref="B33:B36"/>
    <mergeCell ref="A33:A36"/>
    <mergeCell ref="B37:B39"/>
    <mergeCell ref="A37:A39"/>
    <mergeCell ref="A29:A32"/>
    <mergeCell ref="B29:B32"/>
    <mergeCell ref="A15:A16"/>
    <mergeCell ref="B15:B16"/>
    <mergeCell ref="B13:B14"/>
    <mergeCell ref="A13:A14"/>
    <mergeCell ref="A1:B1"/>
    <mergeCell ref="A2:B2"/>
    <mergeCell ref="A8:A9"/>
    <mergeCell ref="B8:B9"/>
    <mergeCell ref="A67:A68"/>
    <mergeCell ref="B67:B68"/>
    <mergeCell ref="B51:B53"/>
    <mergeCell ref="A51:A53"/>
    <mergeCell ref="A54:A56"/>
    <mergeCell ref="B54:B56"/>
    <mergeCell ref="A64:A65"/>
    <mergeCell ref="B64:B65"/>
    <mergeCell ref="A57:A61"/>
    <mergeCell ref="B57:B61"/>
    <mergeCell ref="E8:E9"/>
    <mergeCell ref="F8:F9"/>
    <mergeCell ref="E13:E14"/>
    <mergeCell ref="F13:F14"/>
    <mergeCell ref="E15:E16"/>
    <mergeCell ref="F15:F16"/>
    <mergeCell ref="E23:E28"/>
    <mergeCell ref="F23:F28"/>
    <mergeCell ref="E29:E32"/>
    <mergeCell ref="F29:F32"/>
    <mergeCell ref="E33:E36"/>
    <mergeCell ref="F33:F36"/>
    <mergeCell ref="E37:E39"/>
    <mergeCell ref="F37:F39"/>
    <mergeCell ref="E40:E45"/>
    <mergeCell ref="F40:F45"/>
    <mergeCell ref="E51:E53"/>
    <mergeCell ref="F51:F53"/>
    <mergeCell ref="E54:E56"/>
    <mergeCell ref="F54:F56"/>
    <mergeCell ref="E57:E61"/>
    <mergeCell ref="F57:F61"/>
    <mergeCell ref="E64:E65"/>
    <mergeCell ref="F64:F65"/>
    <mergeCell ref="E78:E79"/>
    <mergeCell ref="F78:F79"/>
    <mergeCell ref="E81:E82"/>
    <mergeCell ref="F81:F82"/>
    <mergeCell ref="E66:E67"/>
    <mergeCell ref="F66:F67"/>
    <mergeCell ref="E68:E71"/>
    <mergeCell ref="F68:F71"/>
    <mergeCell ref="E72:E75"/>
    <mergeCell ref="F72:F75"/>
  </mergeCells>
  <printOptions/>
  <pageMargins left="0.7" right="0.7" top="0.75" bottom="0.75" header="0.3" footer="0.3"/>
  <pageSetup horizontalDpi="600" verticalDpi="600" orientation="portrait" r:id="rId1"/>
  <rowBreaks count="1" manualBreakCount="1">
    <brk id="45"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Nexant,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IKim</dc:creator>
  <cp:keywords/>
  <dc:description/>
  <cp:lastModifiedBy>megagood</cp:lastModifiedBy>
  <cp:lastPrinted>2011-01-19T01:33:33Z</cp:lastPrinted>
  <dcterms:created xsi:type="dcterms:W3CDTF">2009-12-04T20:02:24Z</dcterms:created>
  <dcterms:modified xsi:type="dcterms:W3CDTF">2012-09-04T19:33:49Z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