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2" windowWidth="13272" windowHeight="8112" tabRatio="806" activeTab="1"/>
  </bookViews>
  <sheets>
    <sheet name="Manual" sheetId="1" r:id="rId1"/>
    <sheet name="Changelog" sheetId="2" r:id="rId2"/>
    <sheet name="Glossary" sheetId="3" r:id="rId3"/>
    <sheet name="Fixtures Form" sheetId="4" r:id="rId4"/>
    <sheet name="Fixtures User Input" sheetId="5" r:id="rId5"/>
    <sheet name="Controls Form" sheetId="6" r:id="rId6"/>
    <sheet name="Controls User Input" sheetId="7" r:id="rId7"/>
    <sheet name="Summary" sheetId="8" r:id="rId8"/>
    <sheet name="Wattage Table" sheetId="9" r:id="rId9"/>
    <sheet name="Fixture Code Legend" sheetId="10" r:id="rId10"/>
    <sheet name="Fixture Code Locator" sheetId="11" r:id="rId11"/>
    <sheet name="Prescriptive Table" sheetId="12" r:id="rId12"/>
  </sheets>
  <definedNames>
    <definedName name="_ftn1" localSheetId="5">'Controls Form'!$U$102</definedName>
    <definedName name="_ftn1" localSheetId="3">'Fixtures Form'!$Y$102</definedName>
    <definedName name="_ftn2" localSheetId="5">'Controls Form'!$U$103</definedName>
    <definedName name="_ftn2" localSheetId="3">'Fixtures Form'!$Y$103</definedName>
    <definedName name="_ftn3" localSheetId="5">'Controls Form'!$U$104</definedName>
    <definedName name="_ftn3" localSheetId="3">'Fixtures Form'!$Y$104</definedName>
    <definedName name="_ftn4" localSheetId="5">'Controls Form'!$U$88</definedName>
    <definedName name="_ftn4" localSheetId="3">'Fixtures Form'!$Y$88</definedName>
    <definedName name="_ftnref1" localSheetId="5">'Controls Form'!$V$34</definedName>
    <definedName name="_ftnref1" localSheetId="3">'Fixtures Form'!$Z$34</definedName>
    <definedName name="_ftnref2" localSheetId="5">'Controls Form'!$V$80</definedName>
    <definedName name="_ftnref2" localSheetId="3">'Fixtures Form'!$Z$80</definedName>
    <definedName name="_ftnref3" localSheetId="5">'Controls Form'!$U$99</definedName>
    <definedName name="_ftnref3" localSheetId="3">'Fixtures Form'!$Y$99</definedName>
    <definedName name="_ftnref4" localSheetId="5">'Controls Form'!$U$82</definedName>
    <definedName name="_ftnref4" localSheetId="3">'Fixtures Form'!$Y$82</definedName>
    <definedName name="_xlfn.IFERROR" hidden="1">#NAME?</definedName>
    <definedName name="Changelog">'Changelog'!$A$1</definedName>
    <definedName name="Def_A" localSheetId="5">'Controls Form'!$A$8</definedName>
    <definedName name="Def_A">'Fixtures Form'!$A$8</definedName>
    <definedName name="Def_B" localSheetId="5">'Controls Form'!$B$8</definedName>
    <definedName name="Def_B">'Fixtures Form'!$B$8</definedName>
    <definedName name="Def_C" localSheetId="5">'Controls Form'!$C$8</definedName>
    <definedName name="Def_C">'Fixtures Form'!$C$8</definedName>
    <definedName name="Def_D" localSheetId="5">'Controls Form'!$D$8</definedName>
    <definedName name="Def_D">'Fixtures Form'!$D$8</definedName>
    <definedName name="Def_E" localSheetId="5">'Controls Form'!$E$8</definedName>
    <definedName name="Def_E">'Fixtures Form'!$E$8</definedName>
    <definedName name="Def_F" localSheetId="5">'Controls Form'!$F$8</definedName>
    <definedName name="Def_F">'Fixtures Form'!$F$8</definedName>
    <definedName name="Def_G" localSheetId="5">'Controls Form'!$G$8</definedName>
    <definedName name="Def_G">'Fixtures Form'!$G$8</definedName>
    <definedName name="Def_H" localSheetId="5">'Controls Form'!#REF!</definedName>
    <definedName name="Def_H">'Fixtures Form'!$H$8</definedName>
    <definedName name="Def_I" localSheetId="5">'Controls Form'!#REF!</definedName>
    <definedName name="Def_I">'Fixtures Form'!$I$8</definedName>
    <definedName name="Def_J" localSheetId="5">'Controls Form'!#REF!</definedName>
    <definedName name="Def_J">'Fixtures Form'!$J$8</definedName>
    <definedName name="Def_K" localSheetId="5">'Controls Form'!#REF!</definedName>
    <definedName name="Def_K">'Fixtures Form'!$K$8</definedName>
    <definedName name="Def_L" localSheetId="5">'Controls Form'!#REF!</definedName>
    <definedName name="Def_L" localSheetId="4">'Fixtures Form'!#REF!</definedName>
    <definedName name="Def_L">'Fixtures Form'!#REF!</definedName>
    <definedName name="Def_M" localSheetId="5">'Controls Form'!$I$8</definedName>
    <definedName name="Def_M">'Fixtures Form'!$M$8</definedName>
    <definedName name="Def_N" localSheetId="5">'Controls Form'!$J$8</definedName>
    <definedName name="Def_N">'Fixtures Form'!$N$8</definedName>
    <definedName name="Def_O" localSheetId="5">'Controls Form'!$K$8</definedName>
    <definedName name="Def_O">'Fixtures Form'!$O$8</definedName>
    <definedName name="Def_P" localSheetId="5">'Controls Form'!$L$8</definedName>
    <definedName name="Def_P">'Fixtures Form'!$P$8</definedName>
    <definedName name="Def_Q" localSheetId="5">'Controls Form'!$M$8</definedName>
    <definedName name="Def_Q" localSheetId="4">'Fixtures Form'!#REF!</definedName>
    <definedName name="Def_Q">'Fixtures Form'!#REF!</definedName>
    <definedName name="Def_R" localSheetId="5">'Controls Form'!#REF!</definedName>
    <definedName name="Def_R">'Fixtures Form'!$Q$8</definedName>
    <definedName name="Def_S" localSheetId="5">'Controls Form'!$N$8</definedName>
    <definedName name="Def_S">'Fixtures Form'!$R$8</definedName>
    <definedName name="Def_T" localSheetId="5">'Controls Form'!$O$8</definedName>
    <definedName name="Def_T">'Fixtures Form'!$S$8</definedName>
    <definedName name="Def_U" localSheetId="5">'Controls Form'!$P$8</definedName>
    <definedName name="Def_U">'Fixtures Form'!$T$8</definedName>
    <definedName name="Def_V" localSheetId="5">'Controls Form'!$Q$8</definedName>
    <definedName name="Def_V" localSheetId="4">'Fixtures Form'!#REF!</definedName>
    <definedName name="Def_V">'Fixtures Form'!#REF!</definedName>
    <definedName name="Def_W" localSheetId="5">'Controls Form'!$R$8</definedName>
    <definedName name="Def_W">'Fixtures Form'!$V$8</definedName>
    <definedName name="Def_X" localSheetId="5">'Controls Form'!$S$8</definedName>
    <definedName name="Def_X">'Fixtures Form'!$W$8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 localSheetId="5">'Controls Form'!$A$1</definedName>
    <definedName name="Lighting_Form">'Fixtures Form'!$A$1</definedName>
    <definedName name="Locator">'Fixture Code Locator'!$A$1:$B$1</definedName>
    <definedName name="Manual">'Manual'!$A$1</definedName>
    <definedName name="Manual_1">'Manual'!$A$13</definedName>
    <definedName name="Manual_2">'Manual'!$A$19</definedName>
    <definedName name="Manual_3">'Manual'!$A$110</definedName>
    <definedName name="Manual_4">'Manual'!$A$195</definedName>
    <definedName name="Manual_5">'Manual'!$A$201</definedName>
    <definedName name="Prescriptive">'Prescriptive Table'!$A$1</definedName>
    <definedName name="_xlnm.Print_Area" localSheetId="5">'Controls Form'!$A$2:$S$61</definedName>
    <definedName name="_xlnm.Print_Area" localSheetId="6">'Controls User Input'!$A$1:$I$54,'Controls User Input'!#REF!</definedName>
    <definedName name="_xlnm.Print_Area" localSheetId="9">'Fixture Code Legend'!$A$1:$J$65</definedName>
    <definedName name="_xlnm.Print_Area" localSheetId="10">'Fixture Code Locator'!$A$1:$B$35</definedName>
    <definedName name="_xlnm.Print_Area" localSheetId="3">'Fixtures Form'!$A$2:$W$61</definedName>
    <definedName name="_xlnm.Print_Area" localSheetId="4">'Fixtures User Input'!$A$1:$I$54,'Fixtures User Input'!#REF!</definedName>
    <definedName name="_xlnm.Print_Area" localSheetId="2">'Glossary'!$A$1:$B$86</definedName>
    <definedName name="_xlnm.Print_Area" localSheetId="0">'Manual'!$A$1:$A$204</definedName>
    <definedName name="_xlnm.Print_Area" localSheetId="11">'Prescriptive Table'!$A$2:$I$132</definedName>
    <definedName name="_xlnm.Print_Area" localSheetId="8">'Wattage Table'!$A$1:$G$965</definedName>
    <definedName name="_xlnm.Print_Titles" localSheetId="5">'Controls Form'!$7:$8</definedName>
    <definedName name="_xlnm.Print_Titles" localSheetId="3">'Fixtures Form'!$7:$8</definedName>
    <definedName name="_xlnm.Print_Titles" localSheetId="2">'Glossary'!$1:$3</definedName>
    <definedName name="_xlnm.Print_Titles" localSheetId="0">'Manual'!$1:$4</definedName>
    <definedName name="_xlnm.Print_Titles" localSheetId="11">'Prescriptive Table'!$2:$3</definedName>
    <definedName name="_xlnm.Print_Titles" localSheetId="8">'Wattage Table'!$1:$3</definedName>
    <definedName name="User_Input" localSheetId="4">'Fixtures User Input'!$A$1</definedName>
    <definedName name="User_Input">'Controls User Input'!$A$1</definedName>
    <definedName name="Wattage_Table" localSheetId="5">'Wattage Table'!#REF!</definedName>
    <definedName name="Wattage_Table" localSheetId="4">'Wattage Table'!#REF!</definedName>
    <definedName name="Wattage_Table">'Wattage Table'!#REF!</definedName>
  </definedNames>
  <calcPr fullCalcOnLoad="1"/>
</workbook>
</file>

<file path=xl/comments11.xml><?xml version="1.0" encoding="utf-8"?>
<comments xmlns="http://schemas.openxmlformats.org/spreadsheetml/2006/main">
  <authors>
    <author>IKim</author>
  </authors>
  <commentList>
    <comment ref="B25" authorId="0">
      <text>
        <r>
          <rPr>
            <b/>
            <sz val="8"/>
            <rFont val="Tahoma"/>
            <family val="2"/>
          </rPr>
          <t>Manually Enter Number
(No Drop-Down)</t>
        </r>
      </text>
    </comment>
  </commentList>
</comments>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L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List>
</comments>
</file>

<file path=xl/comments6.xml><?xml version="1.0" encoding="utf-8"?>
<comments xmlns="http://schemas.openxmlformats.org/spreadsheetml/2006/main">
  <authors>
    <author>IKim</author>
  </authors>
  <commentList>
    <comment ref="K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M8" authorId="0">
      <text>
        <r>
          <rPr>
            <b/>
            <sz val="10"/>
            <rFont val="Arial"/>
            <family val="2"/>
          </rPr>
          <t xml:space="preserve">Installed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 ref="H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List>
</comments>
</file>

<file path=xl/comments8.xml><?xml version="1.0" encoding="utf-8"?>
<comments xmlns="http://schemas.openxmlformats.org/spreadsheetml/2006/main">
  <authors>
    <author>Pranav Jampani</author>
  </authors>
  <commentList>
    <comment ref="C8" authorId="0">
      <text>
        <r>
          <rPr>
            <b/>
            <sz val="9"/>
            <rFont val="Tahoma"/>
            <family val="2"/>
          </rPr>
          <t>Facility Type:</t>
        </r>
        <r>
          <rPr>
            <sz val="9"/>
            <rFont val="Tahoma"/>
            <family val="2"/>
          </rPr>
          <t xml:space="preserve">
Select the appropriate facility type from the pull down menu. </t>
        </r>
      </text>
    </comment>
    <comment ref="C9" authorId="0">
      <text>
        <r>
          <rPr>
            <b/>
            <sz val="9"/>
            <rFont val="Tahoma"/>
            <family val="2"/>
          </rPr>
          <t xml:space="preserve">Utility:
</t>
        </r>
        <r>
          <rPr>
            <sz val="9"/>
            <rFont val="Tahoma"/>
            <family val="2"/>
          </rPr>
          <t xml:space="preserve">Select the utility serving the facility from the pull down menu.
</t>
        </r>
      </text>
    </comment>
    <comment ref="P10" authorId="0">
      <text>
        <r>
          <rPr>
            <b/>
            <sz val="9"/>
            <rFont val="Tahoma"/>
            <family val="2"/>
          </rPr>
          <t>Program Year:</t>
        </r>
        <r>
          <rPr>
            <sz val="9"/>
            <rFont val="Tahoma"/>
            <family val="2"/>
          </rPr>
          <t xml:space="preserve">
Program Year 5: June 1, 2013 - May 31, 2014
Program Year 6: June 1, 2014 - May 31, 2015
Program Year 7: June 1, 2015 - May 31, 2016
</t>
        </r>
      </text>
    </comment>
  </commentList>
</comments>
</file>

<file path=xl/sharedStrings.xml><?xml version="1.0" encoding="utf-8"?>
<sst xmlns="http://schemas.openxmlformats.org/spreadsheetml/2006/main" count="5449" uniqueCount="2838">
  <si>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</si>
  <si>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</si>
  <si>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</si>
  <si>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</si>
  <si>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</si>
  <si>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</si>
  <si>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</si>
  <si>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</si>
  <si>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</si>
  <si>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</si>
  <si>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</si>
  <si>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</si>
  <si>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</si>
  <si>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</si>
  <si>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</si>
  <si>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</si>
  <si>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</si>
  <si>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</si>
  <si>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</si>
  <si>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</si>
  <si>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</si>
  <si>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</si>
  <si>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</si>
  <si>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</si>
  <si>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</si>
  <si>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</si>
  <si>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</si>
  <si>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</si>
  <si>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</si>
  <si>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</si>
  <si>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</si>
  <si>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</si>
  <si>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</si>
  <si>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</si>
  <si>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</si>
  <si>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</si>
  <si>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</si>
  <si>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</si>
  <si>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</si>
  <si>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</si>
  <si>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</si>
  <si>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</si>
  <si>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</si>
  <si>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</si>
  <si>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</si>
  <si>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</si>
  <si>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</si>
  <si>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</si>
  <si>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</si>
  <si>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</si>
  <si>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</si>
  <si>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</si>
  <si>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</si>
  <si>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</si>
  <si>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</si>
  <si>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</si>
  <si>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</si>
  <si>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</si>
  <si>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</si>
  <si>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</si>
  <si>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</si>
  <si>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</si>
  <si>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</si>
  <si>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</si>
  <si>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</si>
  <si>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</si>
  <si>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</si>
  <si>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</si>
  <si>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</si>
  <si>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</si>
  <si>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</si>
  <si>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</si>
  <si>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</si>
  <si>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</si>
  <si>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</si>
  <si>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</si>
  <si>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</si>
  <si>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</si>
  <si>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</si>
  <si>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</si>
  <si>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</si>
  <si>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</si>
  <si>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</si>
  <si>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</si>
  <si>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</si>
  <si>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</si>
  <si>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</si>
  <si>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</si>
  <si>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</si>
  <si>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</si>
  <si>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</si>
  <si>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</si>
  <si>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</si>
  <si>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</si>
  <si>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</si>
  <si>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</si>
  <si>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</si>
  <si>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</si>
  <si>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</si>
  <si>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</si>
  <si>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</si>
  <si>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</si>
  <si>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</si>
  <si>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</si>
  <si>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</si>
  <si>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</si>
  <si>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</si>
  <si>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</si>
  <si>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</si>
  <si>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</si>
  <si>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</si>
  <si>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</si>
  <si>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</si>
  <si>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</si>
  <si>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</si>
  <si>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</si>
  <si>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</si>
  <si>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</si>
  <si>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</si>
  <si>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</si>
  <si>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</si>
  <si>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</si>
  <si>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</si>
  <si>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</si>
  <si>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</si>
  <si>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</si>
  <si>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</si>
  <si>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</si>
  <si>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</si>
  <si>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</si>
  <si>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</si>
  <si>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</si>
  <si>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</si>
  <si>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</si>
  <si>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</si>
  <si>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</si>
  <si>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</si>
  <si>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</si>
  <si>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</si>
  <si>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</si>
  <si>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</si>
  <si>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</si>
  <si>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</si>
  <si>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</si>
  <si>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</si>
  <si>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</si>
  <si>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</si>
  <si>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</si>
  <si>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</si>
  <si>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</si>
  <si>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</si>
  <si>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</si>
  <si>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</si>
  <si>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</si>
  <si>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</si>
  <si>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</si>
  <si>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</si>
  <si>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</si>
  <si>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</si>
  <si>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</si>
  <si>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</si>
  <si>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</si>
  <si>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</si>
  <si>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</si>
  <si>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</si>
  <si>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</si>
  <si>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</si>
  <si>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</si>
  <si>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</si>
  <si>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</si>
  <si>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</si>
  <si>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</si>
  <si>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</si>
  <si>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</si>
  <si>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</si>
  <si>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</si>
  <si>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</si>
  <si>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</si>
  <si>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</si>
  <si>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</si>
  <si>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</si>
  <si>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</si>
  <si>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</si>
  <si>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</si>
  <si>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</si>
  <si>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</si>
  <si>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</si>
  <si>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</si>
  <si>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</si>
  <si>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</si>
  <si>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</si>
  <si>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</si>
  <si>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</si>
  <si>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</si>
  <si>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</si>
  <si>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</si>
  <si>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</si>
  <si>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</si>
  <si>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</si>
  <si>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</si>
  <si>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</si>
  <si>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</si>
  <si>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</si>
  <si>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</si>
  <si>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</si>
  <si>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</si>
  <si>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</si>
  <si>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</si>
  <si>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</si>
  <si>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</si>
  <si>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</si>
  <si>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</si>
  <si>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</si>
  <si>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</si>
  <si>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</si>
  <si>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</si>
  <si>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</si>
  <si>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</si>
  <si>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</si>
  <si>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</si>
  <si>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</si>
  <si>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</si>
  <si>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</si>
  <si>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</si>
  <si>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</si>
  <si>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</si>
  <si>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</si>
  <si>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</si>
  <si>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</si>
  <si>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</si>
  <si>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</si>
  <si>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</si>
  <si>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</si>
  <si>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</si>
  <si>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</si>
  <si>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</si>
  <si>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</si>
  <si>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</si>
  <si>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</si>
  <si>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</si>
  <si>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</si>
  <si>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</si>
  <si>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</si>
  <si>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</si>
  <si>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</si>
  <si>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</si>
  <si>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</si>
  <si>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</si>
  <si>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</si>
  <si>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</si>
  <si>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</si>
  <si>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</si>
  <si>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</si>
  <si>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</si>
  <si>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</si>
  <si>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</si>
  <si>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</si>
  <si>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</si>
  <si>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</si>
  <si>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</si>
  <si>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</si>
  <si>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</si>
  <si>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</si>
  <si>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</si>
  <si>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</si>
  <si>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</si>
  <si>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</si>
  <si>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</si>
  <si>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</si>
  <si>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</si>
  <si>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</si>
  <si>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</si>
  <si>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</si>
  <si>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</si>
  <si>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</si>
  <si>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</si>
  <si>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</si>
  <si>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</si>
  <si>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</si>
  <si>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</si>
  <si>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</si>
  <si>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</si>
  <si>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</si>
  <si>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</si>
  <si>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</si>
  <si>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</si>
  <si>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</si>
  <si>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</si>
  <si>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</si>
  <si>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</si>
  <si>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</si>
  <si>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</si>
  <si>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</si>
  <si>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</si>
  <si>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</si>
  <si>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</si>
  <si>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</si>
  <si>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</si>
  <si>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</si>
  <si>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</si>
  <si>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</si>
  <si>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</si>
  <si>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</si>
  <si>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</si>
  <si>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</si>
  <si>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</si>
  <si>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</si>
  <si>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</si>
  <si>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</si>
  <si>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</si>
  <si>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</si>
  <si>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</si>
  <si>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</si>
  <si>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</si>
  <si>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</si>
  <si>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</si>
  <si>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</si>
  <si>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</si>
  <si>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</si>
  <si>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</si>
  <si>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</si>
  <si>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</si>
  <si>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</si>
  <si>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</si>
  <si>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</si>
  <si>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</si>
  <si>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</si>
  <si>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</si>
  <si>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</si>
  <si>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</si>
  <si>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</si>
  <si>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</si>
  <si>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</si>
  <si>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</si>
  <si>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</si>
  <si>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</si>
  <si>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</si>
  <si>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</si>
  <si>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</si>
  <si>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</si>
  <si>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</si>
  <si>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</si>
  <si>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</si>
  <si>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</si>
  <si>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</si>
  <si>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</si>
  <si>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</si>
  <si>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</si>
  <si>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</si>
  <si>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</si>
  <si>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</si>
  <si>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</si>
  <si>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</si>
  <si>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</si>
  <si>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</si>
  <si>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</si>
  <si>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</si>
  <si>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</si>
  <si>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</si>
  <si>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</si>
  <si>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</si>
  <si>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</si>
  <si>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</si>
  <si>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</si>
  <si>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</si>
  <si>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</si>
  <si>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</si>
  <si>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</si>
  <si>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</si>
  <si>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</si>
  <si>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</si>
  <si>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</si>
  <si>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</si>
  <si>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</si>
  <si>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</si>
  <si>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</si>
  <si>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</si>
  <si>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</si>
  <si>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</si>
  <si>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</si>
  <si>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</si>
  <si>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</si>
  <si>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</si>
  <si>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</si>
  <si>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</si>
  <si>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</si>
  <si>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</si>
  <si>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</si>
  <si>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</si>
  <si>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</si>
  <si>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</si>
  <si>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</si>
  <si>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</si>
  <si>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</si>
  <si>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</si>
  <si>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</si>
  <si>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</si>
  <si>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</si>
  <si>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</si>
  <si>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</si>
  <si>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</si>
  <si>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</si>
  <si>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</si>
  <si>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</si>
  <si>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</si>
  <si>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</si>
  <si>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</si>
  <si>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</si>
  <si>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</si>
  <si>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</si>
  <si>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</si>
  <si>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</si>
  <si>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</si>
  <si>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</si>
  <si>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</si>
  <si>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</si>
  <si>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</si>
  <si>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</si>
  <si>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</si>
  <si>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</si>
  <si>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</si>
  <si>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</si>
  <si>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</si>
  <si>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</si>
  <si>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</si>
  <si>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</si>
  <si>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</si>
  <si>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</si>
  <si>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</si>
  <si>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</si>
  <si>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</si>
  <si>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</si>
  <si>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</si>
  <si>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</si>
  <si>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</si>
  <si>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</si>
  <si>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</si>
  <si>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</si>
  <si>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</si>
  <si>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</si>
  <si>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</si>
  <si>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</si>
  <si>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</si>
  <si>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</si>
  <si>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</si>
  <si>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</si>
  <si>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</si>
  <si>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</si>
  <si>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</si>
  <si>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</si>
  <si>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</si>
  <si>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</si>
  <si>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</si>
  <si>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</si>
  <si>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</si>
  <si>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</si>
  <si>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</si>
  <si>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</si>
  <si>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</si>
  <si>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</si>
  <si>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</si>
  <si>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</si>
  <si>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</si>
  <si>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</si>
  <si>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</si>
  <si>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</si>
  <si>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</si>
  <si>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Controls Factor</t>
  </si>
  <si>
    <t>Pre Fixture No.</t>
  </si>
  <si>
    <t>Pre Watts / Fixture</t>
  </si>
  <si>
    <t>Post Fixture No.</t>
  </si>
  <si>
    <t>Totals</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</si>
  <si>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</si>
  <si>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</si>
  <si>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</si>
  <si>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</si>
  <si>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</si>
  <si>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</si>
  <si>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</si>
  <si>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</si>
  <si>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</si>
  <si>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</si>
  <si>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</si>
  <si>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</si>
  <si>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</si>
  <si>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</si>
  <si>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</si>
  <si>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</si>
  <si>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</si>
  <si>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</si>
  <si>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</si>
  <si>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</si>
  <si>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</si>
  <si>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</si>
  <si>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</si>
  <si>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</si>
  <si>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</si>
  <si>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</si>
  <si>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</si>
  <si>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</si>
  <si>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</si>
  <si>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</si>
  <si>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</si>
  <si>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</si>
  <si>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</si>
  <si>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</si>
  <si>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</si>
  <si>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</si>
  <si>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</si>
  <si>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</si>
  <si>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</si>
  <si>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</si>
  <si>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</si>
  <si>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</si>
  <si>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</si>
  <si>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</si>
  <si>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</si>
  <si>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</si>
  <si>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</si>
  <si>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</si>
  <si>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</si>
  <si>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</si>
  <si>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</si>
  <si>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</si>
  <si>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</si>
  <si>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</si>
  <si>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</si>
  <si>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</si>
  <si>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</si>
  <si>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</si>
  <si>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</si>
  <si>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</si>
  <si>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</si>
  <si>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</si>
  <si>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</si>
  <si>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</si>
  <si>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</si>
  <si>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</si>
  <si>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</si>
  <si>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</si>
  <si>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</si>
  <si>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</si>
  <si>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</si>
  <si>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</si>
  <si>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</si>
  <si>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</si>
  <si>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</si>
  <si>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</si>
  <si>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</si>
  <si>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</si>
  <si>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</si>
  <si>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</si>
  <si>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</si>
  <si>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</si>
  <si>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</si>
  <si>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</si>
  <si>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</si>
  <si>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</si>
  <si>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</si>
  <si>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</si>
  <si>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</si>
  <si>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</si>
  <si>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</si>
  <si>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</si>
  <si>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</si>
  <si>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</si>
  <si>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</si>
  <si>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</si>
  <si>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</si>
  <si>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</si>
  <si>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</si>
  <si>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</si>
  <si>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</si>
  <si>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</si>
  <si>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</si>
  <si>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</si>
  <si>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</si>
  <si>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</si>
  <si>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</si>
  <si>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</si>
  <si>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</si>
  <si>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</si>
  <si>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</si>
  <si>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</si>
  <si>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</si>
  <si>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</si>
  <si>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</si>
  <si>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</si>
  <si>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</si>
  <si>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</si>
  <si>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</si>
  <si>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</si>
  <si>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</si>
  <si>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</si>
  <si>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</si>
  <si>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</si>
  <si>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</si>
  <si>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</si>
  <si>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</si>
  <si>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</si>
  <si>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</si>
  <si>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</si>
  <si>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</si>
  <si>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</si>
  <si>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</si>
  <si>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</si>
  <si>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</si>
  <si>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</si>
  <si>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</si>
  <si>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</si>
  <si>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</si>
  <si>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</si>
  <si>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</si>
  <si>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</si>
  <si>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</si>
  <si>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</si>
  <si>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</si>
  <si>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</si>
  <si>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</si>
  <si>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</si>
  <si>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</si>
  <si>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</si>
  <si>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</si>
  <si>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</si>
  <si>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</si>
  <si>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</si>
  <si>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</si>
  <si>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</si>
  <si>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</si>
  <si>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</si>
  <si>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</si>
  <si>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</si>
  <si>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</si>
  <si>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</si>
  <si>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</si>
  <si>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</si>
  <si>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</si>
  <si>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</si>
  <si>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</si>
  <si>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</si>
  <si>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</si>
  <si>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</si>
  <si>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</si>
  <si>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</si>
  <si>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</si>
  <si>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</si>
  <si>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</si>
  <si>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</si>
  <si>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</si>
  <si>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</si>
  <si>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</si>
  <si>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</si>
  <si>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</si>
  <si>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</si>
  <si>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</si>
  <si>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</si>
  <si>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</si>
  <si>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</si>
  <si>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</si>
  <si>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</si>
  <si>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</si>
  <si>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</si>
  <si>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</si>
  <si>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</si>
  <si>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</si>
  <si>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</si>
  <si>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</si>
  <si>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</si>
  <si>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</si>
  <si>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</si>
  <si>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</si>
  <si>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</si>
  <si>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</si>
  <si>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</si>
  <si>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</si>
  <si>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</si>
  <si>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</si>
  <si>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</si>
  <si>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</si>
  <si>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</si>
  <si>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</si>
  <si>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</si>
  <si>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</si>
  <si>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</si>
  <si>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</si>
  <si>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</si>
  <si>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</si>
  <si>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</si>
  <si>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</si>
  <si>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</si>
  <si>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</si>
  <si>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</si>
  <si>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</si>
  <si>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</si>
  <si>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</si>
  <si>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</si>
  <si>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</si>
  <si>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</si>
  <si>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</si>
  <si>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</si>
  <si>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</si>
  <si>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</si>
  <si>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</si>
  <si>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</si>
  <si>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</si>
  <si>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</si>
  <si>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</si>
  <si>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</si>
  <si>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</si>
  <si>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</si>
  <si>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</si>
  <si>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</si>
  <si>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</si>
  <si>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</si>
  <si>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</si>
  <si>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</si>
  <si>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</si>
  <si>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</si>
  <si>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</si>
  <si>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</si>
  <si>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</si>
  <si>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</si>
  <si>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</si>
  <si>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</si>
  <si>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</si>
  <si>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</si>
  <si>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</si>
  <si>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</si>
  <si>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</si>
  <si>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</si>
  <si>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</si>
  <si>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</si>
  <si>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</si>
  <si>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</si>
  <si>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</si>
  <si>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</si>
  <si>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</si>
  <si>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</si>
  <si>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</si>
  <si>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</si>
  <si>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</si>
  <si>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</si>
  <si>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</si>
  <si>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</si>
  <si>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</si>
  <si>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</si>
  <si>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</si>
  <si>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</si>
  <si>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</si>
  <si>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</si>
  <si>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</si>
  <si>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</si>
  <si>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</si>
  <si>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</si>
  <si>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</si>
  <si>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</si>
  <si>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</si>
  <si>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</si>
  <si>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</si>
  <si>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</si>
  <si>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</si>
  <si>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</si>
  <si>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</si>
  <si>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</si>
  <si>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</si>
  <si>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</si>
  <si>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</si>
  <si>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</si>
  <si>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</si>
  <si>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</si>
  <si>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</si>
  <si>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</si>
  <si>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</si>
  <si>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</si>
  <si>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</si>
  <si>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</si>
  <si>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</si>
  <si>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</si>
  <si>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</si>
  <si>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</si>
  <si>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</si>
  <si>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</si>
  <si>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</si>
  <si>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</si>
  <si>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</si>
  <si>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</si>
  <si>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</si>
  <si>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</si>
  <si>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</si>
  <si>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</si>
  <si>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</si>
  <si>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</si>
  <si>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</si>
  <si>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</si>
  <si>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</si>
  <si>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</si>
  <si>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</si>
  <si>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</si>
  <si>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</si>
  <si>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</si>
  <si>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</si>
  <si>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</si>
  <si>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</si>
  <si>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</si>
  <si>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</si>
  <si>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</si>
  <si>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</si>
  <si>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</si>
  <si>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</si>
  <si>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</si>
  <si>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</si>
  <si>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</si>
  <si>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</si>
  <si>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</si>
  <si>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</si>
  <si>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</si>
  <si>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</si>
  <si>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</si>
  <si>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</si>
  <si>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</si>
  <si>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</si>
  <si>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</si>
  <si>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</si>
  <si>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</si>
  <si>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</si>
  <si>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</si>
  <si>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</si>
  <si>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</si>
  <si>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</si>
  <si>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</si>
  <si>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</si>
  <si>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</si>
  <si>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</si>
  <si>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</si>
  <si>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</si>
  <si>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</si>
  <si>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</si>
  <si>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</si>
  <si>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</si>
  <si>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</si>
  <si>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</si>
  <si>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</si>
  <si>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</si>
  <si>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</si>
  <si>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</si>
  <si>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</si>
  <si>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</si>
  <si>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</si>
  <si>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</si>
  <si>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</si>
  <si>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</si>
  <si>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</si>
  <si>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</si>
  <si>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</si>
  <si>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</si>
  <si>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</si>
  <si>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</si>
  <si>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</si>
  <si>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</si>
  <si>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</si>
  <si>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</si>
  <si>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</si>
  <si>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</si>
  <si>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</si>
  <si>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</si>
  <si>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</si>
  <si>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</si>
  <si>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</si>
  <si>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</si>
  <si>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</si>
  <si>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</si>
  <si>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</si>
  <si>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</si>
  <si>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</si>
  <si>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</si>
  <si>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</si>
  <si>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</si>
  <si>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</si>
  <si>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</si>
  <si>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</si>
  <si>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</si>
  <si>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</si>
  <si>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</si>
  <si>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</si>
  <si>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</si>
  <si>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</si>
  <si>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</si>
  <si>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</si>
  <si>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</si>
  <si>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</si>
  <si>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</si>
  <si>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</si>
  <si>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</si>
  <si>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</si>
  <si>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</si>
  <si>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</si>
  <si>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</si>
  <si>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</si>
  <si>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</si>
  <si>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</si>
  <si>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</si>
  <si>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</si>
  <si>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</si>
  <si>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</si>
  <si>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</si>
  <si>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</si>
  <si>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</si>
  <si>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</si>
  <si>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</si>
  <si>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</si>
  <si>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</si>
  <si>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</si>
  <si>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</si>
  <si>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</si>
  <si>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</si>
  <si>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</si>
  <si>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</si>
  <si>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</si>
  <si>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</si>
  <si>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</si>
  <si>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</si>
  <si>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</si>
  <si>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</si>
  <si>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</si>
  <si>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</si>
  <si>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</si>
  <si>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</si>
  <si>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</si>
  <si>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</si>
  <si>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</si>
  <si>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</si>
  <si>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</si>
  <si>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</si>
  <si>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</si>
  <si>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</si>
  <si>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</si>
  <si>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</si>
  <si>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</si>
  <si>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</si>
  <si>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</si>
  <si>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</si>
  <si>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</si>
  <si>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</si>
  <si>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</si>
  <si>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</si>
  <si>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</si>
  <si>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</si>
  <si>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</si>
  <si>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</si>
  <si>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</si>
  <si>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</si>
  <si>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</si>
  <si>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</si>
  <si>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</si>
  <si>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</si>
  <si>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</si>
  <si>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</si>
  <si>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</si>
  <si>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</si>
  <si>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</si>
  <si>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</si>
  <si>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</si>
  <si>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</si>
  <si>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</si>
  <si>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</si>
  <si>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</si>
  <si>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</si>
  <si>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</si>
  <si>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</si>
  <si>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</si>
  <si>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</si>
  <si>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</si>
  <si>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</si>
  <si>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</si>
  <si>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</si>
  <si>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</si>
  <si>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</si>
  <si>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</si>
  <si>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</si>
  <si>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</si>
  <si>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</si>
  <si>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</si>
  <si>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</si>
  <si>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</si>
  <si>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</si>
  <si>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</si>
  <si>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</si>
  <si>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</si>
  <si>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</si>
  <si>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</si>
  <si>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</si>
  <si>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</si>
  <si>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</si>
  <si>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</si>
  <si>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</si>
  <si>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</si>
  <si>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</si>
  <si>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</si>
  <si>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</si>
  <si>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</si>
  <si>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</si>
  <si>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</si>
  <si>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</si>
  <si>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</si>
  <si>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</si>
  <si>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</si>
  <si>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</si>
  <si>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</si>
  <si>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</si>
  <si>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</si>
  <si>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</si>
  <si>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</si>
  <si>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</si>
  <si>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</si>
  <si>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</si>
  <si>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</si>
  <si>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</si>
  <si>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</si>
  <si>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</si>
  <si>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</si>
  <si>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</si>
  <si>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</si>
  <si>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</si>
  <si>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</si>
  <si>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</si>
  <si>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</si>
  <si>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</si>
  <si>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</si>
  <si>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</si>
  <si>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</si>
  <si>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</si>
  <si>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</si>
  <si>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</si>
  <si>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</si>
  <si>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</si>
  <si>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</si>
  <si>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</si>
  <si>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</si>
  <si>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</si>
  <si>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</si>
  <si>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</si>
  <si>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</si>
  <si>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</si>
  <si>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</si>
  <si>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</si>
  <si>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</si>
  <si>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</si>
  <si>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</si>
  <si>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</si>
  <si>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</si>
  <si>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</si>
  <si>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</si>
  <si>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</si>
  <si>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</si>
  <si>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</si>
  <si>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</si>
  <si>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</si>
  <si>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</si>
  <si>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</si>
  <si>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</si>
  <si>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</si>
  <si>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</si>
  <si>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</si>
  <si>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</si>
  <si>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</si>
  <si>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</si>
  <si>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</si>
  <si>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</si>
  <si>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</si>
  <si>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</si>
  <si>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</si>
  <si>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</si>
  <si>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</si>
  <si>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</si>
  <si>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</si>
  <si>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</si>
  <si>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</si>
  <si>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</si>
  <si>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</si>
  <si>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</si>
  <si>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</si>
  <si>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</si>
  <si>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</si>
  <si>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</si>
  <si>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</si>
  <si>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</si>
  <si>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</si>
  <si>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</si>
  <si>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</si>
  <si>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</si>
  <si>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</si>
  <si>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</si>
  <si>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</si>
  <si>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</si>
  <si>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</si>
  <si>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</si>
  <si>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</si>
  <si>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</si>
  <si>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</si>
  <si>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</si>
  <si>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</si>
  <si>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</si>
  <si>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</si>
  <si>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</si>
  <si>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</si>
  <si>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</si>
  <si>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</si>
  <si>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</si>
  <si>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</si>
  <si>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</si>
  <si>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</si>
  <si>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</si>
  <si>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</si>
  <si>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</si>
  <si>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</si>
  <si>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</si>
  <si>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</si>
  <si>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</si>
  <si>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</si>
  <si>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</si>
  <si>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</si>
  <si>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</si>
  <si>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</si>
  <si>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</si>
  <si>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</si>
  <si>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</si>
  <si>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</si>
  <si>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</si>
  <si>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</si>
  <si>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</si>
  <si>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</si>
  <si>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</si>
  <si>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</si>
  <si>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</si>
  <si>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</si>
  <si>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</si>
  <si>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</si>
  <si>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</si>
  <si>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</si>
  <si>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</si>
  <si>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</si>
  <si>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</si>
  <si>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</si>
  <si>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</si>
  <si>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</si>
  <si>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</si>
  <si>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</si>
  <si>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</si>
  <si>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</si>
  <si>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</si>
  <si>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</si>
  <si>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</si>
  <si>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</si>
  <si>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</si>
  <si>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</si>
  <si>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</si>
  <si>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</si>
  <si>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</si>
  <si>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</si>
  <si>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</si>
  <si>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</si>
  <si>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</si>
  <si>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</si>
  <si>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</si>
  <si>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</si>
  <si>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</si>
  <si>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</si>
  <si>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</si>
  <si>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</si>
  <si>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</si>
  <si>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</si>
  <si>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</si>
  <si>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</si>
  <si>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</si>
  <si>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</si>
  <si>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</si>
  <si>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</si>
  <si>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</si>
  <si>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</si>
  <si>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</si>
  <si>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</si>
  <si>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</si>
  <si>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</si>
  <si>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</si>
  <si>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</si>
  <si>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</si>
  <si>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</si>
  <si>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</si>
  <si>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</si>
  <si>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</si>
  <si>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</si>
  <si>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</si>
  <si>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</si>
  <si>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</si>
  <si>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</si>
  <si>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</si>
  <si>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</si>
  <si>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</si>
  <si>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</si>
  <si>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</si>
  <si>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</si>
  <si>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</si>
  <si>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</si>
  <si>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</si>
  <si>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</si>
  <si>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</si>
  <si>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</si>
  <si>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</si>
  <si>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</si>
  <si>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</si>
  <si>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</si>
  <si>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</si>
  <si>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</si>
  <si>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</si>
  <si>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</si>
  <si>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</si>
  <si>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</si>
  <si>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</si>
  <si>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</si>
  <si>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</si>
  <si>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</si>
  <si>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</si>
  <si>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</si>
  <si>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</si>
  <si>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</si>
  <si>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</si>
  <si>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</si>
  <si>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</si>
  <si>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</si>
  <si>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</si>
  <si>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</si>
  <si>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</si>
  <si>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</si>
  <si>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</si>
  <si>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</si>
  <si>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</si>
  <si>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</si>
  <si>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</si>
  <si>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</si>
  <si>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</si>
  <si>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</si>
  <si>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</si>
  <si>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</si>
  <si>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</si>
  <si>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</si>
  <si>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</si>
  <si>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</si>
  <si>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</si>
  <si>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</si>
  <si>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</si>
  <si>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</si>
  <si>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</si>
  <si>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</si>
  <si>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</si>
  <si>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</si>
  <si>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</si>
  <si>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</si>
  <si>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</si>
  <si>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</si>
  <si>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</si>
  <si>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</si>
  <si>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</si>
  <si>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</si>
  <si>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</si>
  <si>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</si>
  <si>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</si>
  <si>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</si>
  <si>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</si>
  <si>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</si>
  <si>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</si>
  <si>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</si>
  <si>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</si>
  <si>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</si>
  <si>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</si>
  <si>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</si>
  <si>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</si>
  <si>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</si>
  <si>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</si>
  <si>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</si>
  <si>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</si>
  <si>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</si>
  <si>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</si>
  <si>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</si>
  <si>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</si>
  <si>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</si>
  <si>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</si>
  <si>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</si>
  <si>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</si>
  <si>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</si>
  <si>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</si>
  <si>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</si>
  <si>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</si>
  <si>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</si>
  <si>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</si>
  <si>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</si>
  <si>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</si>
  <si>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</si>
  <si>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</si>
  <si>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</si>
  <si>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</si>
  <si>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</si>
  <si>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</si>
  <si>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</si>
  <si>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</si>
  <si>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</si>
  <si>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</si>
  <si>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</si>
  <si>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</si>
  <si>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</si>
  <si>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</si>
  <si>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</si>
  <si>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</si>
  <si>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</si>
  <si>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</si>
  <si>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</si>
  <si>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</si>
  <si>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</si>
  <si>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</si>
  <si>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</si>
  <si>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</si>
  <si>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</si>
  <si>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</si>
  <si>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</si>
  <si>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</si>
  <si>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</si>
  <si>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</si>
  <si>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</si>
  <si>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</si>
  <si>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</si>
  <si>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</si>
  <si>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</si>
  <si>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</si>
  <si>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</si>
  <si>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</si>
  <si>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</si>
  <si>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</si>
  <si>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</si>
  <si>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</si>
  <si>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</si>
  <si>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</si>
  <si>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</si>
  <si>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</si>
  <si>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</si>
  <si>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</si>
  <si>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</si>
  <si>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</si>
  <si>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</si>
  <si>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</si>
  <si>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</si>
  <si>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</si>
  <si>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</si>
  <si>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</si>
  <si>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</si>
  <si>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</si>
  <si>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</si>
  <si>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</si>
  <si>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</si>
  <si>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</si>
  <si>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</si>
  <si>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</si>
  <si>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</si>
  <si>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</si>
  <si>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</si>
  <si>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</si>
  <si>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</si>
  <si>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</si>
  <si>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</si>
  <si>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</si>
  <si>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</si>
  <si>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</si>
  <si>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</si>
  <si>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</si>
  <si>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</si>
  <si>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</si>
  <si>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</si>
  <si>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</si>
  <si>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</si>
  <si>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</si>
  <si>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</si>
  <si>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</si>
  <si>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</si>
  <si>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</si>
  <si>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</si>
  <si>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</si>
  <si>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</si>
  <si>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</si>
  <si>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</si>
  <si>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</si>
  <si>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</si>
  <si>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</si>
  <si>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</si>
  <si>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</si>
  <si>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</si>
  <si>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</si>
  <si>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</si>
  <si>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</si>
  <si>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</si>
  <si>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</si>
  <si>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</si>
  <si>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</si>
  <si>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</si>
  <si>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</si>
  <si>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</si>
  <si>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</si>
  <si>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</si>
  <si>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</si>
  <si>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</si>
  <si>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</si>
  <si>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</si>
  <si>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</si>
  <si>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</si>
  <si>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</si>
  <si>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</si>
  <si>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</si>
  <si>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</si>
  <si>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</si>
  <si>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</si>
  <si>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</si>
  <si>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</si>
  <si>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</si>
  <si>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</si>
  <si>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</si>
  <si>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</si>
  <si>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</si>
  <si>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</si>
  <si>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</si>
  <si>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</si>
  <si>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</si>
  <si>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</si>
  <si>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</si>
  <si>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</si>
  <si>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</si>
  <si>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</si>
  <si>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</si>
  <si>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</si>
  <si>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</si>
  <si>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</si>
  <si>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</si>
  <si>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</si>
  <si>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</si>
  <si>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</si>
  <si>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</si>
  <si>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</si>
  <si>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</si>
  <si>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</si>
  <si>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</si>
  <si>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</si>
  <si>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</si>
  <si>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</si>
  <si>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</si>
  <si>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</si>
  <si>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</si>
  <si>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</si>
  <si>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</si>
  <si>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</si>
  <si>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</si>
  <si>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</si>
  <si>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</si>
  <si>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</si>
  <si>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</si>
  <si>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</si>
  <si>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</si>
  <si>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</si>
  <si>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</si>
  <si>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</si>
  <si>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</si>
  <si>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</si>
  <si>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</si>
  <si>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</si>
  <si>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</si>
  <si>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</si>
  <si>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</si>
  <si>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</si>
  <si>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</si>
  <si>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</si>
  <si>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</si>
  <si>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</si>
  <si>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</si>
  <si>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</si>
  <si>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</si>
  <si>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</si>
  <si>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</si>
  <si>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</si>
  <si>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</si>
  <si>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</si>
  <si>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</si>
  <si>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</si>
  <si>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</si>
  <si>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</si>
  <si>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</si>
  <si>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</si>
  <si>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</si>
  <si>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</si>
  <si>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</si>
  <si>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</si>
  <si>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</si>
  <si>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</si>
  <si>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</si>
  <si>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</si>
  <si>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</si>
  <si>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</si>
  <si>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</si>
  <si>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</si>
  <si>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</si>
  <si>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</si>
  <si>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</si>
  <si>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</si>
  <si>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</si>
  <si>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</si>
  <si>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</si>
  <si>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</si>
  <si>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</si>
  <si>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</si>
  <si>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</si>
  <si>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</si>
  <si>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</si>
  <si>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</si>
  <si>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</si>
  <si>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</si>
  <si>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</si>
  <si>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</si>
  <si>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</si>
  <si>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</si>
  <si>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</si>
  <si>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</si>
  <si>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</si>
  <si>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</si>
  <si>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</si>
  <si>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</si>
  <si>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</si>
  <si>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</si>
  <si>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</si>
  <si>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</si>
  <si>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</si>
  <si>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</si>
  <si>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</si>
  <si>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</si>
  <si>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</si>
  <si>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</si>
  <si>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</si>
  <si>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</si>
  <si>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</si>
  <si>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</si>
  <si>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</si>
  <si>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</si>
  <si>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</si>
  <si>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</si>
  <si>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</si>
  <si>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</si>
  <si>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</si>
  <si>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</si>
  <si>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</si>
  <si>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</si>
  <si>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</si>
  <si>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</si>
  <si>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</si>
  <si>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</si>
  <si>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</si>
  <si>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</si>
  <si>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</si>
  <si>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</si>
  <si>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</si>
  <si>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</si>
  <si>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</si>
  <si>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</si>
  <si>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</si>
  <si>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</si>
  <si>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</si>
  <si>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</si>
  <si>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</si>
  <si>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</si>
  <si>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</si>
  <si>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</si>
  <si>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</si>
  <si>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</si>
  <si>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</si>
  <si>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</si>
  <si>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</si>
  <si>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</si>
  <si>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</si>
  <si>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</si>
  <si>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</si>
  <si>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</si>
  <si>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</si>
  <si>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</si>
  <si>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</si>
  <si>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</si>
  <si>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</si>
  <si>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</si>
  <si>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</si>
  <si>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</si>
  <si>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</si>
  <si>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</si>
  <si>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</si>
  <si>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</si>
  <si>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</si>
  <si>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</si>
  <si>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</si>
  <si>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</si>
  <si>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</si>
  <si>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</si>
  <si>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</si>
  <si>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</si>
  <si>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</si>
  <si>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</si>
  <si>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</si>
  <si>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</si>
  <si>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</si>
  <si>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</si>
  <si>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</si>
  <si>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</si>
  <si>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</si>
  <si>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</si>
  <si>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</si>
  <si>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</si>
  <si>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</si>
  <si>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</si>
  <si>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</si>
  <si>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</si>
  <si>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</si>
  <si>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</si>
  <si>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</si>
  <si>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</si>
  <si>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</si>
  <si>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</si>
  <si>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</si>
  <si>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</si>
  <si>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</si>
  <si>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</si>
  <si>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</si>
  <si>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</si>
  <si>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</si>
  <si>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</si>
  <si>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</si>
  <si>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</si>
  <si>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</si>
  <si>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</si>
  <si>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</si>
  <si>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</si>
  <si>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</si>
  <si>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</si>
  <si>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</si>
  <si>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</si>
  <si>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</si>
  <si>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</si>
  <si>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</si>
  <si>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</si>
  <si>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</si>
  <si>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</si>
  <si>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</si>
  <si>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</si>
  <si>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</si>
  <si>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</si>
  <si>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</si>
  <si>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</si>
  <si>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</si>
  <si>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</si>
  <si>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</si>
  <si>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</si>
  <si>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</si>
  <si>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</si>
  <si>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</si>
  <si>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</si>
  <si>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</si>
  <si>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</si>
  <si>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</si>
  <si>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</si>
  <si>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</si>
  <si>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</si>
  <si>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</si>
  <si>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</si>
  <si>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</si>
  <si>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</si>
  <si>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</si>
  <si>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</si>
  <si>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</si>
  <si>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</si>
  <si>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</si>
  <si>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</si>
  <si>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</si>
  <si>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</si>
  <si>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</si>
  <si>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</si>
  <si>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</si>
  <si>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</si>
  <si>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</si>
  <si>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</si>
  <si>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</si>
  <si>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</si>
  <si>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</si>
  <si>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</si>
  <si>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</si>
  <si>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</si>
  <si>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</si>
  <si>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</si>
  <si>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</si>
  <si>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</si>
  <si>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</si>
  <si>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</si>
  <si>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</si>
  <si>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</si>
  <si>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</si>
  <si>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</si>
  <si>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</si>
  <si>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</si>
  <si>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</si>
  <si>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</si>
  <si>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</si>
  <si>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</si>
  <si>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</si>
  <si>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</si>
  <si>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</si>
  <si>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</si>
  <si>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</si>
  <si>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</si>
  <si>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</si>
  <si>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</si>
  <si>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</si>
  <si>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</si>
  <si>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</si>
  <si>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</si>
  <si>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</si>
  <si>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</si>
  <si>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</si>
  <si>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</si>
  <si>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</si>
  <si>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</si>
  <si>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</si>
  <si>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</si>
  <si>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</si>
  <si>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</si>
  <si>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</si>
  <si>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</si>
  <si>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</si>
  <si>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</si>
  <si>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</si>
  <si>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</si>
  <si>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</si>
  <si>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</si>
  <si>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</si>
  <si>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</si>
  <si>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</si>
  <si>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</si>
  <si>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</si>
  <si>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</si>
  <si>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</si>
  <si>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</si>
  <si>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</si>
  <si>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</si>
  <si>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</si>
  <si>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</si>
  <si>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</si>
  <si>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</si>
  <si>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</si>
  <si>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</si>
  <si>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</si>
  <si>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</si>
  <si>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</si>
  <si>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</si>
  <si>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</si>
  <si>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</si>
  <si>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</si>
  <si>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</si>
  <si>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</si>
  <si>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</si>
  <si>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</si>
  <si>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</si>
  <si>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</si>
  <si>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</si>
  <si>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</si>
  <si>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</si>
  <si>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</si>
  <si>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</si>
  <si>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</si>
  <si>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</si>
  <si>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</si>
  <si>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</si>
  <si>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</si>
  <si>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</si>
  <si>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</si>
  <si>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</si>
  <si>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</si>
  <si>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</si>
  <si>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</si>
  <si>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</si>
  <si>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</si>
  <si>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</si>
  <si>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</si>
  <si>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</si>
  <si>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</si>
  <si>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</si>
  <si>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</si>
  <si>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</si>
  <si>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</si>
  <si>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</si>
  <si>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</si>
  <si>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</si>
  <si>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</si>
  <si>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</si>
  <si>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</si>
  <si>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</si>
  <si>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</si>
  <si>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</si>
  <si>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</si>
  <si>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</si>
  <si>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</si>
  <si>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</si>
  <si>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</si>
  <si>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</si>
  <si>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</si>
  <si>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</si>
  <si>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</si>
  <si>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</si>
  <si>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</si>
  <si>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</si>
  <si>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</si>
  <si>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</si>
  <si>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</si>
  <si>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</si>
  <si>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</si>
  <si>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</si>
  <si>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</si>
  <si>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</si>
  <si>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</si>
  <si>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</si>
  <si>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</si>
  <si>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</si>
  <si>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</si>
  <si>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</si>
  <si>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</si>
  <si>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</si>
  <si>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</si>
  <si>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</si>
  <si>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</si>
  <si>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</si>
  <si>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</si>
  <si>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</si>
  <si>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</si>
  <si>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</si>
  <si>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</si>
  <si>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</si>
  <si>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</si>
  <si>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</si>
  <si>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</si>
  <si>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</si>
  <si>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</si>
  <si>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</si>
  <si>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</si>
  <si>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</si>
  <si>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</si>
  <si>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</si>
  <si>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</si>
  <si>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</si>
  <si>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</si>
  <si>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</si>
  <si>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</si>
  <si>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</si>
  <si>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</si>
  <si>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</si>
  <si>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</si>
  <si>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</si>
  <si>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</si>
  <si>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</si>
  <si>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</si>
  <si>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</si>
  <si>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</si>
  <si>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</si>
  <si>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</si>
  <si>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</si>
  <si>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</si>
  <si>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</si>
  <si>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</si>
  <si>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</si>
  <si>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</si>
  <si>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</si>
  <si>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</si>
  <si>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</si>
  <si>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</si>
  <si>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</si>
  <si>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</si>
  <si>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</si>
  <si>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</si>
  <si>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</si>
  <si>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</si>
  <si>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</si>
  <si>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</si>
  <si>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</si>
  <si>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</si>
  <si>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</si>
  <si>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</si>
  <si>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</si>
  <si>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</si>
  <si>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</si>
  <si>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</si>
  <si>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</si>
  <si>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</si>
  <si>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</si>
  <si>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</si>
  <si>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</si>
  <si>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</si>
  <si>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</si>
  <si>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</si>
  <si>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</si>
  <si>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</si>
  <si>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</si>
  <si>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</si>
  <si>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</si>
  <si>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</si>
  <si>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</si>
  <si>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</si>
  <si>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</si>
  <si>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</si>
  <si>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</si>
  <si>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</si>
  <si>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</si>
  <si>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</si>
  <si>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</si>
  <si>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</si>
  <si>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</si>
  <si>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</si>
  <si>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</si>
  <si>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</si>
  <si>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</si>
  <si>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</si>
  <si>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</si>
  <si>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</si>
  <si>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</si>
  <si>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</si>
  <si>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</si>
  <si>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</si>
  <si>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</si>
  <si>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</si>
  <si>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</si>
  <si>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</si>
  <si>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</si>
  <si>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</si>
  <si>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</si>
  <si>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</si>
  <si>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</si>
  <si>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</si>
  <si>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</si>
  <si>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</si>
  <si>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</si>
  <si>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</si>
  <si>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</si>
  <si>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</si>
  <si>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</si>
  <si>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</si>
  <si>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</si>
  <si>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</si>
  <si>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</si>
  <si>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</si>
  <si>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</si>
  <si>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</si>
  <si>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</si>
  <si>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</si>
  <si>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</si>
  <si>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</si>
  <si>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</si>
  <si>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</si>
  <si>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</si>
  <si>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</si>
  <si>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</si>
  <si>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</si>
  <si>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</si>
  <si>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</si>
  <si>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</si>
  <si>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</si>
  <si>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</si>
  <si>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</si>
  <si>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</si>
  <si>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</si>
  <si>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</si>
  <si>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</si>
  <si>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</si>
  <si>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</si>
  <si>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</si>
  <si>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Grocery</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</si>
  <si>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</si>
  <si>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</si>
  <si>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</si>
  <si>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</si>
  <si>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</si>
  <si>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</si>
  <si>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</si>
  <si>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</si>
  <si>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</si>
  <si>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</si>
  <si>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</si>
  <si>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</si>
  <si>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</si>
  <si>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</si>
  <si>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</si>
  <si>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</si>
  <si>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</si>
  <si>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</si>
  <si>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</si>
  <si>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</si>
  <si>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</si>
  <si>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</si>
  <si>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</si>
  <si>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</si>
  <si>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</si>
  <si>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Control Type</t>
  </si>
  <si>
    <t>SVG</t>
  </si>
  <si>
    <t>Abbrv.</t>
  </si>
  <si>
    <t>COOL</t>
  </si>
  <si>
    <t>MTRF</t>
  </si>
  <si>
    <t>HTRF</t>
  </si>
  <si>
    <t>UNCL</t>
  </si>
  <si>
    <t>FREZ</t>
  </si>
  <si>
    <t>Air Conditioned/Cooled space</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</si>
  <si>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</si>
  <si>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</si>
  <si>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</si>
  <si>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</si>
  <si>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</si>
  <si>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</si>
  <si>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</si>
  <si>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</si>
  <si>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</si>
  <si>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</si>
  <si>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</si>
  <si>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</si>
  <si>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</si>
  <si>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</si>
  <si>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</si>
  <si>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</si>
  <si>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</si>
  <si>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</si>
  <si>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</si>
  <si>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</si>
  <si>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</si>
  <si>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</si>
  <si>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</si>
  <si>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</si>
  <si>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</si>
  <si>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</si>
  <si>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</si>
  <si>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</si>
  <si>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</si>
  <si>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</si>
  <si>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</si>
  <si>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</si>
  <si>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</si>
  <si>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</si>
  <si>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</si>
  <si>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</si>
  <si>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</si>
  <si>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</si>
  <si>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</si>
  <si>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</si>
  <si>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</si>
  <si>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</si>
  <si>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</si>
  <si>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</si>
  <si>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</si>
  <si>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</si>
  <si>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</si>
  <si>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</si>
  <si>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</si>
  <si>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</si>
  <si>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</si>
  <si>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</si>
  <si>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</si>
  <si>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</si>
  <si>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</si>
  <si>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</si>
  <si>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</si>
  <si>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</si>
  <si>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</si>
  <si>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</si>
  <si>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</si>
  <si>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</si>
  <si>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</si>
  <si>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</si>
  <si>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</si>
  <si>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</si>
  <si>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</si>
  <si>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</si>
  <si>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</si>
  <si>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</si>
  <si>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</si>
  <si>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</si>
  <si>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</si>
  <si>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</si>
  <si>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</si>
  <si>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</si>
  <si>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</si>
  <si>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</si>
  <si>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</si>
  <si>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</si>
  <si>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</si>
  <si>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</si>
  <si>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</si>
  <si>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</si>
  <si>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</si>
  <si>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</si>
  <si>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</si>
  <si>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</si>
  <si>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</si>
  <si>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</si>
  <si>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</si>
  <si>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</si>
  <si>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</si>
  <si>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</si>
  <si>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</si>
  <si>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</si>
  <si>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</si>
  <si>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</si>
  <si>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</si>
  <si>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</si>
  <si>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</si>
  <si>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</si>
  <si>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</si>
  <si>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</si>
  <si>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</si>
  <si>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</si>
  <si>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</si>
  <si>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</si>
  <si>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</si>
  <si>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</si>
  <si>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</si>
  <si>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</si>
  <si>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</si>
  <si>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</si>
  <si>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</si>
  <si>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</si>
  <si>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</si>
  <si>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</si>
  <si>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</si>
  <si>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</si>
  <si>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</si>
  <si>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</si>
  <si>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</si>
  <si>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</si>
  <si>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</si>
  <si>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</si>
  <si>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</si>
  <si>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</si>
  <si>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</si>
  <si>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</si>
  <si>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</si>
  <si>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</si>
  <si>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</si>
  <si>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</si>
  <si>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</si>
  <si>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</si>
  <si>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</si>
  <si>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</si>
  <si>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</si>
  <si>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</si>
  <si>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</si>
  <si>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</si>
  <si>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</si>
  <si>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</si>
  <si>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</si>
  <si>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</si>
  <si>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</si>
  <si>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</si>
  <si>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</si>
  <si>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</si>
  <si>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</si>
  <si>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</si>
  <si>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</si>
  <si>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</si>
  <si>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</si>
  <si>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</si>
  <si>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</si>
  <si>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</si>
  <si>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</si>
  <si>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</si>
  <si>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</si>
  <si>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</si>
  <si>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</si>
  <si>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</si>
  <si>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</si>
  <si>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</si>
  <si>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</si>
  <si>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</si>
  <si>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</si>
  <si>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</si>
  <si>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</si>
  <si>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</si>
  <si>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</si>
  <si>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</si>
  <si>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</si>
  <si>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</si>
  <si>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</si>
  <si>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</si>
  <si>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</si>
  <si>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</si>
  <si>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</si>
  <si>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</si>
  <si>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</si>
  <si>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</si>
  <si>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</si>
  <si>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</si>
  <si>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</si>
  <si>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</si>
  <si>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</si>
  <si>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</si>
  <si>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</si>
  <si>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</si>
  <si>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</si>
  <si>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</si>
  <si>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</si>
  <si>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</si>
  <si>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</si>
  <si>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</si>
  <si>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</si>
  <si>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</si>
  <si>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</si>
  <si>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</si>
  <si>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</si>
  <si>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</si>
  <si>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</si>
  <si>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</si>
  <si>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</si>
  <si>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</si>
  <si>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</si>
  <si>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</si>
  <si>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</si>
  <si>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</si>
  <si>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</si>
  <si>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</si>
  <si>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</si>
  <si>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</si>
  <si>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</si>
  <si>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</si>
  <si>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</si>
  <si>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</si>
  <si>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</si>
  <si>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</si>
  <si>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</si>
  <si>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</si>
  <si>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</si>
  <si>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</si>
  <si>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</si>
  <si>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</si>
  <si>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</si>
  <si>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</si>
  <si>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</si>
  <si>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</si>
  <si>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</si>
  <si>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</si>
  <si>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</si>
  <si>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</si>
  <si>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</si>
  <si>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</si>
  <si>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</si>
  <si>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</si>
  <si>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</si>
  <si>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</si>
  <si>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</si>
  <si>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</si>
  <si>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</si>
  <si>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</si>
  <si>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</si>
  <si>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</si>
  <si>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</si>
  <si>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</si>
  <si>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</si>
  <si>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</si>
  <si>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</si>
  <si>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</si>
  <si>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</si>
  <si>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</si>
  <si>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</si>
  <si>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</si>
  <si>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</si>
  <si>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</si>
  <si>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</si>
  <si>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</si>
  <si>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</si>
  <si>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</si>
  <si>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</si>
  <si>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</si>
  <si>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</si>
  <si>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</si>
  <si>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</si>
  <si>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</si>
  <si>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</si>
  <si>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</si>
  <si>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</si>
  <si>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</si>
  <si>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</si>
  <si>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</si>
  <si>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</si>
  <si>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</si>
  <si>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</si>
  <si>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</si>
  <si>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</si>
  <si>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</si>
  <si>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</si>
  <si>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</si>
  <si>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</si>
  <si>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</si>
  <si>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</si>
  <si>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</si>
  <si>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</si>
  <si>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</si>
  <si>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</si>
  <si>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</si>
  <si>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</si>
  <si>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</si>
  <si>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</si>
  <si>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</si>
  <si>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</si>
  <si>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</si>
  <si>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</si>
  <si>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</si>
  <si>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</si>
  <si>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</si>
  <si>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</si>
  <si>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</si>
  <si>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</si>
  <si>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</si>
  <si>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</si>
  <si>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</si>
  <si>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</si>
  <si>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</si>
  <si>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</si>
  <si>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</si>
  <si>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</si>
  <si>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</si>
  <si>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</si>
  <si>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</si>
  <si>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</si>
  <si>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</si>
  <si>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</si>
  <si>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</si>
  <si>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</si>
  <si>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</si>
  <si>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</si>
  <si>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</si>
  <si>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</si>
  <si>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</si>
  <si>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</si>
  <si>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</si>
  <si>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</si>
  <si>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</si>
  <si>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</si>
  <si>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</si>
  <si>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</si>
  <si>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</si>
  <si>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</si>
  <si>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</si>
  <si>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</si>
  <si>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</si>
  <si>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</si>
  <si>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</si>
  <si>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</si>
  <si>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</si>
  <si>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</si>
  <si>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</si>
  <si>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</si>
  <si>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</si>
  <si>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</si>
  <si>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</si>
  <si>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</si>
  <si>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</si>
  <si>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</si>
  <si>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</si>
  <si>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</si>
  <si>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</si>
  <si>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</si>
  <si>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</si>
  <si>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</si>
  <si>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</si>
  <si>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</si>
  <si>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</si>
  <si>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</si>
  <si>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</si>
  <si>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</si>
  <si>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</si>
  <si>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</si>
  <si>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</si>
  <si>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</si>
  <si>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</si>
  <si>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</si>
  <si>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</si>
  <si>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</si>
  <si>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</si>
  <si>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</si>
  <si>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</si>
  <si>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</si>
  <si>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</si>
  <si>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</si>
  <si>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</si>
  <si>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</si>
  <si>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</si>
  <si>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</si>
  <si>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Post Control</t>
  </si>
  <si>
    <t>Table of Contents:</t>
  </si>
  <si>
    <t>II.  Organization</t>
  </si>
  <si>
    <t>V.  Disclaimer</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</si>
  <si>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</si>
  <si>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</si>
  <si>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</si>
  <si>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</si>
  <si>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</si>
  <si>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</si>
  <si>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</si>
  <si>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</si>
  <si>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</si>
  <si>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Pre Watts/Space</t>
    </r>
    <r>
      <rPr>
        <sz val="10"/>
        <rFont val="Arial"/>
        <family val="2"/>
      </rPr>
      <t xml:space="preserve">" represents the total watts in the designated space for the pre-installation case. </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</si>
  <si>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</si>
  <si>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</si>
  <si>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Post Watts/Space</t>
    </r>
    <r>
      <rPr>
        <sz val="10"/>
        <rFont val="Arial"/>
        <family val="2"/>
      </rPr>
      <t xml:space="preserve">" represents the total watts in the designated space for the post-installation case. </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</si>
  <si>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</si>
  <si>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</si>
  <si>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</si>
  <si>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</si>
  <si>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</si>
  <si>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</si>
  <si>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</si>
  <si>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</si>
  <si>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</si>
  <si>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</si>
  <si>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</si>
  <si>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</si>
  <si>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</si>
  <si>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</si>
  <si>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The "Fixture Code Legend" sheet contains a legend explaining how fixture codes are constructed and how to read and identify fixture codes.</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</si>
  <si>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</si>
  <si>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</si>
  <si>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</si>
  <si>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</si>
  <si>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</si>
  <si>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</si>
  <si>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</si>
  <si>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</si>
  <si>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</si>
  <si>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</si>
  <si>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</si>
  <si>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</si>
  <si>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</si>
  <si>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</si>
  <si>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</si>
  <si>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</si>
  <si>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</si>
  <si>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</si>
  <si>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</si>
  <si>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</si>
  <si>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</si>
  <si>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</si>
  <si>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</si>
  <si>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</si>
  <si>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(2) Changelog</t>
  </si>
  <si>
    <t xml:space="preserve">The "Changelog" sheet provides a brief description of major changes from the previous version. </t>
  </si>
  <si>
    <t>(3) Glossary</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</si>
  <si>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</si>
  <si>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</si>
  <si>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</si>
  <si>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</si>
  <si>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</si>
  <si>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</si>
  <si>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</si>
  <si>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Hospitals</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</si>
  <si>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</si>
  <si>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</si>
  <si>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</si>
  <si>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</si>
  <si>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</si>
  <si>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</si>
  <si>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</si>
  <si>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</si>
  <si>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</si>
  <si>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</si>
  <si>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</si>
  <si>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</si>
  <si>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</si>
  <si>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</si>
  <si>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</si>
  <si>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</si>
  <si>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</si>
  <si>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</si>
  <si>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</si>
  <si>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</si>
  <si>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</si>
  <si>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</si>
  <si>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</si>
  <si>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</si>
  <si>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Daycare</t>
  </si>
  <si>
    <t>Parking Garages</t>
  </si>
  <si>
    <t>Public Order and Safety</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</si>
  <si>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</si>
  <si>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</si>
  <si>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</si>
  <si>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</si>
  <si>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</si>
  <si>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Version 14 (Submitted January 19, 2011. Effective June 1, 2011)</t>
  </si>
  <si>
    <t>Version 13 (Submitted October 27, 2010. Effective June 1, 2011)</t>
  </si>
  <si>
    <t>PRE-INSTALLATION (BASELINE)</t>
  </si>
  <si>
    <t>POST-INSTALLATION (RETROFIT)</t>
  </si>
  <si>
    <t>Cell H7:</t>
  </si>
  <si>
    <t>General Definition</t>
  </si>
  <si>
    <r>
      <t>"</t>
    </r>
    <r>
      <rPr>
        <b/>
        <sz val="10"/>
        <rFont val="Arial"/>
        <family val="2"/>
      </rPr>
      <t>Pre-Installation</t>
    </r>
    <r>
      <rPr>
        <sz val="10"/>
        <rFont val="Arial"/>
        <family val="2"/>
      </rPr>
      <t>" refers to the baseline condition, or the existing condition of the facility prior to the implementation of the energy conservation measure. This definition assumed throughout Appendix C.</t>
    </r>
  </si>
  <si>
    <r>
      <t>"</t>
    </r>
    <r>
      <rPr>
        <b/>
        <sz val="10"/>
        <rFont val="Arial"/>
        <family val="2"/>
      </rPr>
      <t>Post-Installation</t>
    </r>
    <r>
      <rPr>
        <sz val="10"/>
        <rFont val="Arial"/>
        <family val="2"/>
      </rPr>
      <t>" refers to the retrofit condition, or the condition of the facility after the implementation of the energy conservation measure. This definition assumed throughout Appendix C.</t>
    </r>
  </si>
  <si>
    <t>Lodging – Guest Rooms</t>
  </si>
  <si>
    <t>Lodging – Common Spaces</t>
  </si>
  <si>
    <t>Industrial Manufacturing – 1 Shift</t>
  </si>
  <si>
    <t>Industrial Manufacturing – 2 Shift</t>
  </si>
  <si>
    <t>Industrial Manufacturing – 3 Shift</t>
  </si>
  <si>
    <t>1)</t>
  </si>
  <si>
    <t>2)</t>
  </si>
  <si>
    <t>3)</t>
  </si>
  <si>
    <t>4)</t>
  </si>
  <si>
    <t>5)</t>
  </si>
  <si>
    <t>6)</t>
  </si>
  <si>
    <t>7)</t>
  </si>
  <si>
    <t>8)</t>
  </si>
  <si>
    <t>Created Changelog</t>
  </si>
  <si>
    <t>Revised "Manual" and "Glossary" to improve user guide and increase usability</t>
  </si>
  <si>
    <t>Revised "Manual" and "Glossary" to reflect new changes to the TRM</t>
  </si>
  <si>
    <t>Added Stipulated Usage Group EFLH Table in the "User Input" sheet</t>
  </si>
  <si>
    <t>Added new building types with corresponding EFLH and CF values</t>
  </si>
  <si>
    <t>Combined "Wattage Table" and "Extension Table" into one sheet (see column I of the Wattage Table)</t>
  </si>
  <si>
    <t>Revised fixtures codes and descriptions in Standard Wattage Table</t>
  </si>
  <si>
    <t>Renamed "Fixture Code Generator" to "Fixture Code Locator" and corrected some programming glitches</t>
  </si>
  <si>
    <t>Released with TRM Order in June 2010</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</si>
  <si>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</si>
  <si>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</si>
  <si>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</si>
  <si>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</si>
  <si>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</si>
  <si>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Control Type Name</t>
  </si>
  <si>
    <t>Control Type 1</t>
  </si>
  <si>
    <t>Control Type 2</t>
  </si>
  <si>
    <t>Control Type 3</t>
  </si>
  <si>
    <t>Control Type 4</t>
  </si>
  <si>
    <t>Control Type 5</t>
  </si>
  <si>
    <t>Version 15 (Submitted September 13, 2011 for 2012 Tentative Order)</t>
  </si>
  <si>
    <t>Note:</t>
  </si>
  <si>
    <t>1.  Complete tables only as required by the User's Guide.</t>
  </si>
  <si>
    <t>Table 3 - Defining Control Factor for Lighting Controls</t>
  </si>
  <si>
    <t>200 First Avenue</t>
  </si>
  <si>
    <t>Table 1 - Defining HOU and CF for "Other" Facility Type</t>
  </si>
  <si>
    <t>Table 2 - Defining HOU for Usage Groups</t>
  </si>
  <si>
    <t>HOU</t>
  </si>
  <si>
    <t>Hours of Use (HOU)</t>
  </si>
  <si>
    <r>
      <t>"</t>
    </r>
    <r>
      <rPr>
        <b/>
        <sz val="10"/>
        <rFont val="Arial"/>
        <family val="2"/>
      </rPr>
      <t>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</si>
  <si>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t>In "User Input", added Table 3 to allow custom SVG factor input</t>
  </si>
  <si>
    <t>In "User Input", removed old Table 5 to eliminate stipulated hours for usage groups.</t>
  </si>
  <si>
    <t>Global change, replaced all instances of EFLH with HOU</t>
  </si>
  <si>
    <r>
      <t>"</t>
    </r>
    <r>
      <rPr>
        <b/>
        <sz val="10"/>
        <rFont val="Arial"/>
        <family val="2"/>
      </rPr>
      <t>Hours of Use</t>
    </r>
    <r>
      <rPr>
        <sz val="10"/>
        <rFont val="Arial"/>
        <family val="2"/>
      </rPr>
      <t xml:space="preserve">", or "HOU", is the average annual operating hours of the baseline lighting fixture without controls. </t>
    </r>
  </si>
  <si>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HOU and CF. If the exact building type is not listed, select the closest building type available. The "other" category is not allowed for the Prescriptive Method.</t>
  </si>
  <si>
    <t>Version 16 (Submitted December 4, 2011 for 2012 Final Order)</t>
  </si>
  <si>
    <t>Auto Related</t>
  </si>
  <si>
    <t>Nursing Home</t>
  </si>
  <si>
    <t>24/7 Facilities or Spaces</t>
  </si>
  <si>
    <t>Default Hours of Use (HOU):</t>
  </si>
  <si>
    <t>Default Coincidence Factor (CF):</t>
  </si>
  <si>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is recommended to utilize usage groups to improve savings estimates (See Column E).</t>
    </r>
  </si>
  <si>
    <t>In "Lighting Form", updated the HOU table to reflect the 2012 TRM (Table 3-4).</t>
  </si>
  <si>
    <t>In "Glossary", removed all references to the old 50 kW threshold.</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</si>
  <si>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</si>
  <si>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In "Manual", updated language regarding usage groups.</t>
  </si>
  <si>
    <t>In "User Input", added column for custom CF for each usage group.</t>
  </si>
  <si>
    <t>CT1</t>
  </si>
  <si>
    <t>CT2</t>
  </si>
  <si>
    <t>CT3</t>
  </si>
  <si>
    <t>CT4</t>
  </si>
  <si>
    <t>CT5</t>
  </si>
  <si>
    <t>Version 17 (Submitted August 31, 2012 for 2013 Tentative Order)</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</si>
  <si>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</si>
  <si>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</si>
  <si>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</si>
  <si>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</si>
  <si>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</si>
  <si>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</si>
  <si>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</si>
  <si>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</si>
  <si>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Retail</t>
  </si>
  <si>
    <t>Religious Worship/Church</t>
  </si>
  <si>
    <t>Storage Conditioned/Unconditioned</t>
  </si>
  <si>
    <t>Strategy</t>
  </si>
  <si>
    <t>Occupancy</t>
  </si>
  <si>
    <t>Occupancy Sensors</t>
  </si>
  <si>
    <t>O_OS</t>
  </si>
  <si>
    <t>Time Clocks</t>
  </si>
  <si>
    <t>O_TC</t>
  </si>
  <si>
    <t>Energy Management System</t>
  </si>
  <si>
    <t>O_EMS</t>
  </si>
  <si>
    <t>Daylighting</t>
  </si>
  <si>
    <t>Photosensors</t>
  </si>
  <si>
    <t>DL_PS</t>
  </si>
  <si>
    <t>DL_TC</t>
  </si>
  <si>
    <t>Personal Tuning</t>
  </si>
  <si>
    <t>Dimmers</t>
  </si>
  <si>
    <t>PT_DIM</t>
  </si>
  <si>
    <t>Wireless on-off switches</t>
  </si>
  <si>
    <t>PT_WS</t>
  </si>
  <si>
    <t>Bi-level switches</t>
  </si>
  <si>
    <t>PT_BLS</t>
  </si>
  <si>
    <t>Computer based controls</t>
  </si>
  <si>
    <t>PT_CC</t>
  </si>
  <si>
    <t>Pre-set scene selection</t>
  </si>
  <si>
    <t>PT_PSS</t>
  </si>
  <si>
    <t>Institutional Tuning</t>
  </si>
  <si>
    <t>Dimmable ballasts</t>
  </si>
  <si>
    <t>IT_DIM</t>
  </si>
  <si>
    <t>On-off or dimmer switches for non-personal tuning</t>
  </si>
  <si>
    <t>Multiple Types</t>
  </si>
  <si>
    <t>Occupancy and personal tuning/daylighting and occupancy</t>
  </si>
  <si>
    <t>MT</t>
  </si>
  <si>
    <t>Switch</t>
  </si>
  <si>
    <t>S_LS</t>
  </si>
  <si>
    <t>Definition</t>
  </si>
  <si>
    <t>Adjusting light levels according to the presence of occupants</t>
  </si>
  <si>
    <t>Manual On/Off Switch</t>
  </si>
  <si>
    <t>Adjusting light levels automatically in response to the presence of natural light</t>
  </si>
  <si>
    <t>Adjusting individual light levels by occupants according to their personal preferences; applies, for example, to private offices, workstation-specific lighting in open-plan offices, and classrooms</t>
  </si>
  <si>
    <t>Adjustment of light levels through commissioning and technology to meet location specific needs or building policies; or provision of switches or controls for areas or groups of occupants; examples of the former include high-end trim dimming (also known as ballast tuning or reduction of ballast factor), task tuning and lumen maintenance</t>
  </si>
  <si>
    <t>Includes combination of any of the types described above. Occupancy and personal tuning, daylighting and occupancy are most common.</t>
  </si>
  <si>
    <t>Other control technologies not listed above</t>
  </si>
  <si>
    <r>
      <t>"</t>
    </r>
    <r>
      <rPr>
        <b/>
        <sz val="10"/>
        <rFont val="Arial"/>
        <family val="2"/>
      </rPr>
      <t>Pre Control</t>
    </r>
    <r>
      <rPr>
        <sz val="10"/>
        <rFont val="Arial"/>
        <family val="2"/>
      </rPr>
      <t>" is the control technology in the pre-installation case. 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</si>
  <si>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r>
      <t>"</t>
    </r>
    <r>
      <rPr>
        <b/>
        <sz val="10"/>
        <rFont val="Arial"/>
        <family val="2"/>
      </rPr>
      <t>Post Control</t>
    </r>
    <r>
      <rPr>
        <sz val="10"/>
        <rFont val="Arial"/>
        <family val="2"/>
      </rPr>
      <t>" is the control technology in the post-installation case.The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</si>
  <si>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t>1) S_LS - Light Switch for Switch Strategy;</t>
  </si>
  <si>
    <t>2) O_OS - Occupancy Sensors for Occupancy Strategy;</t>
  </si>
  <si>
    <t xml:space="preserve">3) O_TC - Time Clocks for Occupancy Strategy; </t>
  </si>
  <si>
    <t xml:space="preserve">4) O_EMS - Energy Management System for Occupancy Strategy; </t>
  </si>
  <si>
    <t>5) DL_PS - Photosensors for Daylighting Strategy;</t>
  </si>
  <si>
    <t>6) DL_TC - Time Clocks for Daylighting Strategy;</t>
  </si>
  <si>
    <t>7) PT_DIM - Dimmers for Personal Tuning Strategy;</t>
  </si>
  <si>
    <t>8) PT_WS - Wireless on-off switches for Personal Tuning Strategy;</t>
  </si>
  <si>
    <t xml:space="preserve">9) PT_BLS - Bi-level switches for Personal Tuning Strategy; </t>
  </si>
  <si>
    <t>10) PT_CC - Computer based controls for Personal Tuning Strategy;</t>
  </si>
  <si>
    <t xml:space="preserve">11) PT_PSS - Pre-set scene selection for Personal Tuning Strategy; </t>
  </si>
  <si>
    <t xml:space="preserve">12) IT_DIM - Dimmable ballasts for Institutional Tuning Strategy; </t>
  </si>
  <si>
    <t xml:space="preserve">13) IT_DIM - On-off or dimmer switches for Institutional Tuning Strategy; </t>
  </si>
  <si>
    <t>14) MT - Multiple Types (Occupancy and personal; tuning/daylighting and other combinations)</t>
  </si>
  <si>
    <t>Version 18 (Submitted December 3, 2012 for 2013 Final Order)</t>
  </si>
  <si>
    <t xml:space="preserve"> </t>
  </si>
  <si>
    <t>Savings Summary Form</t>
  </si>
  <si>
    <t>Project Name:</t>
  </si>
  <si>
    <t>Survey completed by (name):</t>
  </si>
  <si>
    <t>Spot Measurements completed by (name):</t>
  </si>
  <si>
    <t>Utility:</t>
  </si>
  <si>
    <t>Date(s) Survey completed:</t>
  </si>
  <si>
    <t>Program Year:</t>
  </si>
  <si>
    <t>Savings Data</t>
  </si>
  <si>
    <t>Total  Peak kW Reduction</t>
  </si>
  <si>
    <t>Total Annual kWh Savings</t>
  </si>
  <si>
    <t>Utility</t>
  </si>
  <si>
    <t>Duquesne Light</t>
  </si>
  <si>
    <t>Met-Ed (FirstEnergy)</t>
  </si>
  <si>
    <t>Penn Power (FirstEnergy)</t>
  </si>
  <si>
    <t>PennElec (FirstEnergy)</t>
  </si>
  <si>
    <t>West Penn Power (FirstEnergy)</t>
  </si>
  <si>
    <t>PECO</t>
  </si>
  <si>
    <t>PPL</t>
  </si>
  <si>
    <t>Fixtures Form</t>
  </si>
  <si>
    <t xml:space="preserve">Controls Form </t>
  </si>
  <si>
    <t xml:space="preserve">Program Year 5 </t>
  </si>
  <si>
    <t xml:space="preserve">Program Year 6 </t>
  </si>
  <si>
    <t xml:space="preserve">Program Year 7 </t>
  </si>
  <si>
    <t xml:space="preserve">Program Years in Phase II </t>
  </si>
  <si>
    <t xml:space="preserve">LEDs (Screw-in) </t>
  </si>
  <si>
    <t>SLED2/1</t>
  </si>
  <si>
    <t>LED 2W</t>
  </si>
  <si>
    <t>SLED3/1</t>
  </si>
  <si>
    <t>LED 3W</t>
  </si>
  <si>
    <t>SLED4/1</t>
  </si>
  <si>
    <t>LED 4W</t>
  </si>
  <si>
    <t>SLED5/1</t>
  </si>
  <si>
    <t>LED 5W</t>
  </si>
  <si>
    <t>SLED6/1</t>
  </si>
  <si>
    <t>LED 6W</t>
  </si>
  <si>
    <t>SLED7/1</t>
  </si>
  <si>
    <t>LED 7W</t>
  </si>
  <si>
    <t>SLED8/1</t>
  </si>
  <si>
    <t>LED 8W</t>
  </si>
  <si>
    <t>SLED9/1</t>
  </si>
  <si>
    <t>LED 9W</t>
  </si>
  <si>
    <t>SLED10/1</t>
  </si>
  <si>
    <t>LED 10W</t>
  </si>
  <si>
    <t>SLED11/1</t>
  </si>
  <si>
    <t>LED 11W</t>
  </si>
  <si>
    <t>SLED12/1</t>
  </si>
  <si>
    <t>LED 12W</t>
  </si>
  <si>
    <t>SLED13/1</t>
  </si>
  <si>
    <t>LED 13W</t>
  </si>
  <si>
    <t>SLED14/1</t>
  </si>
  <si>
    <t>LED 14W</t>
  </si>
  <si>
    <t>SLED15/1</t>
  </si>
  <si>
    <t>LED 15W</t>
  </si>
  <si>
    <t>SLED16/1</t>
  </si>
  <si>
    <t>LED 16W</t>
  </si>
  <si>
    <t>SLED17/1</t>
  </si>
  <si>
    <t>LED 17W</t>
  </si>
  <si>
    <t>SLED18/1</t>
  </si>
  <si>
    <t>LED 18W</t>
  </si>
  <si>
    <t>SLED19/1</t>
  </si>
  <si>
    <t>LED 19W</t>
  </si>
  <si>
    <t>SLED20/1</t>
  </si>
  <si>
    <t>LED 20W</t>
  </si>
  <si>
    <t>SLED21/1</t>
  </si>
  <si>
    <t>LED 21W</t>
  </si>
  <si>
    <t>SLED22/1</t>
  </si>
  <si>
    <t>LED 22W</t>
  </si>
  <si>
    <t>SLED26/1</t>
  </si>
  <si>
    <t>LED 26W</t>
  </si>
  <si>
    <t xml:space="preserve">Screw In - Light Emitting Diode Lamp, (1) 2W </t>
  </si>
  <si>
    <t>Screw In - Light Emitting Diode Lamp, (1) 3W</t>
  </si>
  <si>
    <t>Screw In - Light Emitting Diode Lamp, (1) 4W</t>
  </si>
  <si>
    <t>Screw In - Light Emitting Diode Lamp, (1) 5W</t>
  </si>
  <si>
    <t>Screw In - Light Emitting Diode Lamp, (1) 6W</t>
  </si>
  <si>
    <t>Screw In - Light Emitting Diode Lamp, (1) 7W</t>
  </si>
  <si>
    <t>Screw In - Light Emitting Diode Lamp, (1) 8W</t>
  </si>
  <si>
    <t>Screw In - Light Emitting Diode Lamp, (1) 9W</t>
  </si>
  <si>
    <t>Screw In - Light Emitting Diode Lamp, (1) 10W</t>
  </si>
  <si>
    <t>Screw In - Light Emitting Diode Lamp, (1) 11W</t>
  </si>
  <si>
    <t>Screw In - Light Emitting Diode Lamp, (1) 12W</t>
  </si>
  <si>
    <t>Screw In - Light Emitting Diode Lamp, (1) 13W</t>
  </si>
  <si>
    <t>Screw In - Light Emitting Diode Lamp, (1) 14W</t>
  </si>
  <si>
    <t>Screw In - Light Emitting Diode Lamp, (1) 15W</t>
  </si>
  <si>
    <t>Screw In - Light Emitting Diode Lamp, (1) 16W</t>
  </si>
  <si>
    <t>Screw In - Light Emitting Diode Lamp, (1) 17W</t>
  </si>
  <si>
    <t>Screw In - Light Emitting Diode Lamp, (1) 18W</t>
  </si>
  <si>
    <t>Screw In - Light Emitting Diode Lamp, (1) 19W</t>
  </si>
  <si>
    <t>Screw In - Light Emitting Diode Lamp, (1) 20W</t>
  </si>
  <si>
    <t>Screw In - Light Emitting Diode Lamp, (1) 21W</t>
  </si>
  <si>
    <t>Screw In - Light Emitting Diode Lamp, (1) 22W</t>
  </si>
  <si>
    <t>Screw In - Light Emitting Diode Lamp, (1) 26W</t>
  </si>
  <si>
    <t>F44ILL-H</t>
  </si>
  <si>
    <t>Fluorescent, (4) 48", T-8 lamp, Instant Start Ballast, HLO (BF: .96-1.2)</t>
  </si>
  <si>
    <t>F46ILL-H</t>
  </si>
  <si>
    <t>Fluorescent, (6) 48", T-8 lamp, Instant Start Ballast, HLO (BF: .96-1.2)</t>
  </si>
  <si>
    <t>F41GHL-H</t>
  </si>
  <si>
    <t>F54T5/HO</t>
  </si>
  <si>
    <t>Fluorescent, (1) 48", STD HO T5 lamp HLO (BF:  .96-1.2)</t>
  </si>
  <si>
    <t>F42GHL-H</t>
  </si>
  <si>
    <t>Fluorescent, (2) 48", STD HO T5 lamp HLO (BF:  .96-1.2)</t>
  </si>
  <si>
    <t>F43GHL-H</t>
  </si>
  <si>
    <t>Fluorescent, (3) 48", STD HO T5 lamp HLO (BF:  .96-1.2)</t>
  </si>
  <si>
    <t>F44GHL-H</t>
  </si>
  <si>
    <t>Fluorescent, (4) 48", STD HO T5 lamp HLO (BF:  .96-1.2)</t>
  </si>
  <si>
    <t>F46GHL-H</t>
  </si>
  <si>
    <t>Fluorescent, (6) 48", STD HO T5 lamp HLO (BF:  .96-1.2)</t>
  </si>
  <si>
    <t>F41RSILL</t>
  </si>
  <si>
    <t>F41RSILL-R</t>
  </si>
  <si>
    <t>F41RSILL-H</t>
  </si>
  <si>
    <t>Fluorescent, (1) 48", Super T-8 lamp, Instant Start Ballast, HLO (BF:.96 - 1.2)</t>
  </si>
  <si>
    <t>F42RSILL</t>
  </si>
  <si>
    <t>F42RSILL-R</t>
  </si>
  <si>
    <t>F42RSILL-H</t>
  </si>
  <si>
    <t>Fluorescent, (2) 48", Super T-8 lamp, Instant Start Ballast, HLO (BF:.96 - 1.2)</t>
  </si>
  <si>
    <t>F43RSILL</t>
  </si>
  <si>
    <t>F43RSILL-R</t>
  </si>
  <si>
    <t>F43RSILL-H</t>
  </si>
  <si>
    <t>Fluorescent, (3) 48", Super T-8 lamp, Instant Start Ballast, HLO (BF:.96 - 1.2)</t>
  </si>
  <si>
    <t>F44RSILL</t>
  </si>
  <si>
    <t>F44RSILL-R</t>
  </si>
  <si>
    <t>F44RSILL-H</t>
  </si>
  <si>
    <t>Fluorescent, (4) 48", Super T-8 lamp, Instant Start Ballast, HLO (BF:.96 - 1.2)</t>
  </si>
  <si>
    <t>4 - 32 Watt T8 Lamps w/ HBF</t>
  </si>
  <si>
    <t>6 - 32 Watt T8 Lamps w/ HBF (2-3 Lamp HBF Ballasts Assumed)</t>
  </si>
  <si>
    <t>1-  54 Watt T5 HO Lamp w/ HBF</t>
  </si>
  <si>
    <t>2-  54 Watt T5 HO Lamp w/ HBF</t>
  </si>
  <si>
    <t>3 - 54 Watt T5 HO Lamp w/ HBF</t>
  </si>
  <si>
    <t>4 - 54 Watt T5 HO Lamp w/ HBF</t>
  </si>
  <si>
    <t>6 - 54 Watt T5 HO Lamp w/ HBF ( 2 - 3 Lamp HBF Ballasts Assumed)</t>
  </si>
  <si>
    <t>1 - 25 Watt T8 Lamp w/ NBF</t>
  </si>
  <si>
    <t>1 - 25 Watt T8 Lamp w/ LBF</t>
  </si>
  <si>
    <t>1 - 25 Watt T8 Lamp w/ HBF</t>
  </si>
  <si>
    <t>2 - 25 Watt T8 Lamp w/ NBF</t>
  </si>
  <si>
    <t>2 - 25 Watt T8 Lamp w/ LBF</t>
  </si>
  <si>
    <t>2 - 25 Watt T8 Lamp w/ HBF</t>
  </si>
  <si>
    <t>3 - 25 Watt T8 Lamp w/ NBF</t>
  </si>
  <si>
    <t>3 - 25 Watt T8 Lamp w/ LBF</t>
  </si>
  <si>
    <t>3 - 25 Watt T8 Lamp w/ HBF</t>
  </si>
  <si>
    <t>4 - 25 Watt T8 Lamp w/ NBF</t>
  </si>
  <si>
    <t>4 - 25 Watt T8 Lamp w/ LBF</t>
  </si>
  <si>
    <t>4 - 25 Watt T8 Lamp w/ HBF</t>
  </si>
  <si>
    <t>Energy Star Qualified Screw In LED Lamp</t>
  </si>
  <si>
    <t>Created "Fixtures Form" and "Controls Form" to calculate energy and peak demand savings for lighting fixtures and controls measures separately to be consistent with TRM protocols.</t>
  </si>
  <si>
    <t xml:space="preserve">Added new fixture codes in the "Wattage Table" (cells 157 to 178 and cells 651 to 669) </t>
  </si>
  <si>
    <t>Revised "Manual" and "Glossary" to reflect new changes to the TRM and Appendix C</t>
  </si>
  <si>
    <t xml:space="preserve">Version 19 (Submitted August 29, 2013 for 2014 Tentative Order)  </t>
  </si>
  <si>
    <t>(4) Fixtures Form</t>
  </si>
  <si>
    <t xml:space="preserve">Created separate tabs for "Fixtures User Input" and "Controls User Input" for user input options   </t>
  </si>
  <si>
    <t>(5) Fixtures User Input</t>
  </si>
  <si>
    <t xml:space="preserve">(7) Controls User Input </t>
  </si>
  <si>
    <t xml:space="preserve">The "Fixtures Form" sheet is the main worksheet that calculates energy savings and peak demand reduction for lighting fixture improvements (Without control improvements). This form follows the conventions and equations described in the PA TRM and facilitates the calculation of gross savings for implementation and evaluation purposes. All key variables are entered on this sheet.    </t>
  </si>
  <si>
    <t xml:space="preserve">The "Fixtures User Input" sheet contains tables that allow additional customization of the "Fixtures Form" for specific cases. These tables provide the following capabilities:  </t>
  </si>
  <si>
    <t xml:space="preserve">The "Controls Form" sheet is the main worksheet that calculates energy savings and peak demand reduction for lighting control improvements (Without fixture improvements). This form follows the conventions and equations described in the PA TRM and facilitates the calculation of gross savings for implementation and evaluation purposes. All key variables are entered on this sheet.  </t>
  </si>
  <si>
    <t xml:space="preserve">The "Controls User Input" sheet contains tables that allow additional customization of the "Controls Form" for specific cases. These tables provide the following capabilities:  </t>
  </si>
  <si>
    <t>Table 1: Defining "Hours of Use" and "Coincidence Factor" for the "Other" facility type. This table is required when "Other" is selected in Cell J2 of the "Controls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</si>
  <si>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 xml:space="preserve">The "Summary" sheet summarizes the energy and peak demand savings for the entire project based on the calculations in "Fixtures Form" and "Controsl Form" sheets.  </t>
  </si>
  <si>
    <t>a) Use the "Fixtures Form" to calculate savings resulting from fixture improvements only.</t>
  </si>
  <si>
    <t xml:space="preserve">b) Use the "Controls Form" to calculate savings resulting from control improvements only.  </t>
  </si>
  <si>
    <t xml:space="preserve">c) Add savings from the "Fixtures Form" and "Controls Form" sheets for projects with combination of both (fixture and control improvements).  </t>
  </si>
  <si>
    <t>Pre Control</t>
  </si>
  <si>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
2. Begin at the "Fixtures Form" and/or "Controls Form" sheet. Complete cells C2, C3, and C4 in the top section of the worksheet to identify the project. Select the appropriate facility type from the drop down list. The corresponding Hours of Use (HOU) and Coincidence Factor (CF) values from the PA Technical Reference Manual (TRM) will be automatically loaded. These HOU and CF values will be applied to all fixtures unless the following conditions apply:</t>
  </si>
  <si>
    <t xml:space="preserve">A) If the facility type cannot be found in the drop down list, select "Other". On the "Fixtures User Input" and/or "Controls User Input" sheet, complete Table 1 by defining HOU and CF for the project according to the user's best judgment and best knowledge available (e.g. facility interviews, posted schedules, building automation system data, and/or metered data). Unreasonable values are subject to adjustment by evaluators.
B) If determined that groups of lighting fixtures have different operating schedules, usage groups are strongly recommended. In Table 2 of the "User Input" sheet, set up usage groups by defining HOU and CF for each usage group. HOU values must be derived from facility interviews, posted hours, building automation system data, and/or metered data. After setup is complete for all usage groups, the appropriate usage group can be selected for each line item in Column E of the "Fixtures Form" and/or "Controls Form" sheet.  </t>
  </si>
  <si>
    <t>3. On the "Fixtures Form" and/or "Controls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</si>
  <si>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7. Input the quantity of fixtures in Columns H and L and fixture codes in Columns I and M in the "Fixtures Form" sheet. Likewise, input the quantity of fixtures in Column I and fixture codes in Columns J in the "Controls Form" sheet.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</si>
  <si>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r>
      <t xml:space="preserve">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"Fixtures Form" and "Controls Form" sheet, fixture codes "Cut Sheet #" can now be used.
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"Fixtures User Input" and/or "Controls User Input" sheet and fill out the "Description" and "Watts/Fixture" categories for cut sheets submitted. Wattage must be easily identifiable on the cut sheet. On the "Fixtures Form" and/or "Controls Form" sheet, fixture codes "Cut Sheet #" can now be used. </t>
    </r>
    <r>
      <rPr>
        <sz val="10"/>
        <color indexed="10"/>
        <rFont val="Arial"/>
        <family val="2"/>
      </rPr>
      <t xml:space="preserve">  </t>
    </r>
  </si>
  <si>
    <t xml:space="preserve">8. Select the appropriate controls technology for the fixtures in Columns H and M in the "Controls Form" sheet for conrol improvements. Controls supported by this tool include: </t>
  </si>
  <si>
    <t>(6) Controls Form</t>
  </si>
  <si>
    <t>(8) Summary</t>
  </si>
  <si>
    <t>(9) Wattage Table</t>
  </si>
  <si>
    <t>(10) Fixture Code Legend</t>
  </si>
  <si>
    <t>(11) Fixture Code Locator</t>
  </si>
  <si>
    <t>(12) Prescriptive Table</t>
  </si>
  <si>
    <t>The Lighting Audit and Design Tool is organized into 12 sheets.</t>
  </si>
  <si>
    <t>Cell K2:</t>
  </si>
  <si>
    <t>Cell L7:</t>
  </si>
  <si>
    <t>Cell I7:</t>
  </si>
  <si>
    <r>
      <t>"</t>
    </r>
    <r>
      <rPr>
        <b/>
        <sz val="10"/>
        <rFont val="Arial"/>
        <family val="2"/>
      </rPr>
      <t>Post Fixture No.</t>
    </r>
    <r>
      <rPr>
        <sz val="10"/>
        <rFont val="Arial"/>
        <family val="2"/>
      </rPr>
      <t xml:space="preserve">" is the number of fixtures controlled by the measure in the post-installation case. </t>
    </r>
  </si>
  <si>
    <t>Lighting Controls Form</t>
  </si>
  <si>
    <t>Control
Usage Group</t>
  </si>
  <si>
    <t>Base Lighting Usage CF</t>
  </si>
  <si>
    <t>Linear Reactor</t>
  </si>
  <si>
    <t>Super Constant Wattage Autotransformer</t>
  </si>
  <si>
    <t>Updated "Fixture Code Locator" to be compatible with Pulse-Start Metal Halide entries.</t>
  </si>
  <si>
    <t>Updated header fields on "Lighting Controls Form" to create autonomy between Lighting Controls and Fixture information.</t>
  </si>
  <si>
    <t>RSILL</t>
  </si>
  <si>
    <t>T8, Instant start, Super 25 watt</t>
  </si>
  <si>
    <t>SLED</t>
  </si>
  <si>
    <t>Light Emitting Diode (LED), Screw-In</t>
  </si>
  <si>
    <t>Light Emitting Diode (LED), Traffic Signal</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</si>
  <si>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</si>
  <si>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</si>
  <si>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</si>
  <si>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</si>
  <si>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 xml:space="preserve">Revised "Manual" to reflect new changes to the 2013 TRM </t>
  </si>
  <si>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</si>
  <si>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</si>
  <si>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t>"</t>
    </r>
    <r>
      <rPr>
        <b/>
        <sz val="10"/>
        <rFont val="Arial"/>
        <family val="2"/>
      </rPr>
      <t>Controls Factor</t>
    </r>
    <r>
      <rPr>
        <sz val="10"/>
        <rFont val="Arial"/>
        <family val="2"/>
      </rPr>
      <t>", or "SVG", is the percent of time that lights are off due to lighting controls relative to a  manual light switch. This factor is determined by Column L.</t>
    </r>
  </si>
  <si>
    <r>
      <t>"</t>
    </r>
    <r>
      <rPr>
        <b/>
        <sz val="10"/>
        <rFont val="Arial"/>
        <family val="2"/>
      </rPr>
      <t>Coincidence Factor</t>
    </r>
    <r>
      <rPr>
        <sz val="10"/>
        <rFont val="Arial"/>
        <family val="2"/>
      </rPr>
      <t xml:space="preserve">", or "CF", represent the fraction of connected load expected to be coincident with the PJM peak demand period. </t>
    </r>
  </si>
  <si>
    <t>Table 1: Defining "Hours of Use" and "Coincidence Factor" for the "Other" facility type. This table is required when "Other" is selected in Cell J2 of the "Fixtures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</si>
  <si>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Revised "Fixture Code Legend" to reflect new changes to the TRM and Appendix C.</t>
  </si>
  <si>
    <t>Revised "Manual" and "Glossary" to reflect new changes to the TRM and Appendix C.</t>
  </si>
  <si>
    <t>Updated energy and peak demand savings algorithms in the Fixtures Form tab.</t>
  </si>
  <si>
    <t xml:space="preserve">Version 20 (Submitted December 05, 2013 for 2014 Final Order)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</si>
</sst>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 numFmtId="182" formatCode="0.0%"/>
    <numFmt numFmtId="183" formatCode="#,##0.0_);\(#,##0.0\)"/>
    <numFmt numFmtId="184" formatCode="#,##0.0000"/>
    <numFmt numFmtId="185" formatCode="0_);[Red]\(0\)"/>
    <numFmt numFmtId="186" formatCode="&quot;$&quot;#,##0.00"/>
    <numFmt numFmtId="187" formatCode="\(###\)\ ###\-####"/>
    <numFmt numFmtId="188" formatCode="&quot;$&quot;#,###&quot; per kW below code&quot;"/>
  </numFmts>
  <fonts count="79">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u val="single"/>
      <sz val="10"/>
      <color indexed="12"/>
      <name val="Arial"/>
      <family val="2"/>
    </font>
    <font>
      <sz val="12"/>
      <name val="Times New Roman"/>
      <family val="1"/>
    </font>
    <font>
      <b/>
      <sz val="8"/>
      <name val="Tahoma"/>
      <family val="2"/>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0"/>
      <name val="MS Sans Serif"/>
      <family val="2"/>
    </font>
    <font>
      <sz val="12"/>
      <name val="Bookman Old Style"/>
      <family val="1"/>
    </font>
    <font>
      <sz val="18"/>
      <name val="Arial"/>
      <family val="2"/>
    </font>
    <font>
      <b/>
      <i/>
      <sz val="14"/>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strike/>
      <sz val="10"/>
      <color indexed="10"/>
      <name val="Arial"/>
      <family val="2"/>
    </font>
    <font>
      <sz val="10"/>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sz val="10"/>
      <color rgb="FFFF0000"/>
      <name val="Arial"/>
      <family val="2"/>
    </font>
    <font>
      <strike/>
      <sz val="10"/>
      <color rgb="FFFF0000"/>
      <name val="Arial"/>
      <family val="2"/>
    </font>
    <font>
      <sz val="10"/>
      <color theme="1"/>
      <name val="Arial"/>
      <family val="2"/>
    </font>
    <font>
      <sz val="10"/>
      <color theme="3"/>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28"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81">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120" applyFont="1" applyProtection="1">
      <alignment/>
      <protection/>
    </xf>
    <xf numFmtId="3" fontId="1" fillId="0" borderId="0" xfId="120" applyNumberFormat="1" applyFont="1" applyProtection="1">
      <alignment/>
      <protection/>
    </xf>
    <xf numFmtId="0" fontId="1" fillId="0" borderId="0" xfId="120" applyFont="1" applyFill="1" applyBorder="1" applyProtection="1">
      <alignment/>
      <protection/>
    </xf>
    <xf numFmtId="0" fontId="10" fillId="0" borderId="0" xfId="120"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120"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3" fontId="1" fillId="32" borderId="27" xfId="42" applyNumberFormat="1" applyFont="1" applyFill="1" applyBorder="1" applyAlignment="1" applyProtection="1">
      <alignment horizontal="center"/>
      <protection locked="0"/>
    </xf>
    <xf numFmtId="0" fontId="1" fillId="32" borderId="28" xfId="0" applyFont="1" applyFill="1" applyBorder="1" applyAlignment="1" applyProtection="1">
      <alignment horizontal="center"/>
      <protection locked="0"/>
    </xf>
    <xf numFmtId="165" fontId="12" fillId="0" borderId="29"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120" applyFont="1" applyFill="1" applyProtection="1">
      <alignment/>
      <protection/>
    </xf>
    <xf numFmtId="0" fontId="1" fillId="33" borderId="0" xfId="120" applyFont="1" applyFill="1" applyProtection="1">
      <alignment/>
      <protection/>
    </xf>
    <xf numFmtId="0" fontId="1" fillId="33" borderId="0" xfId="0" applyFont="1" applyFill="1" applyAlignment="1" applyProtection="1">
      <alignment/>
      <protection/>
    </xf>
    <xf numFmtId="2" fontId="1" fillId="33" borderId="0" xfId="120" applyNumberFormat="1" applyFont="1" applyFill="1" applyProtection="1">
      <alignment/>
      <protection/>
    </xf>
    <xf numFmtId="3" fontId="1" fillId="33" borderId="0" xfId="120" applyNumberFormat="1" applyFont="1" applyFill="1" applyProtection="1">
      <alignment/>
      <protection/>
    </xf>
    <xf numFmtId="0" fontId="10" fillId="33" borderId="0" xfId="120" applyFont="1" applyFill="1" applyProtection="1">
      <alignment/>
      <protection/>
    </xf>
    <xf numFmtId="0" fontId="1" fillId="33" borderId="0" xfId="0" applyFont="1" applyFill="1" applyBorder="1" applyAlignment="1" applyProtection="1">
      <alignment/>
      <protection/>
    </xf>
    <xf numFmtId="0" fontId="12" fillId="33" borderId="30" xfId="0" applyFont="1" applyFill="1" applyBorder="1" applyAlignment="1" applyProtection="1">
      <alignment horizontal="centerContinuous"/>
      <protection/>
    </xf>
    <xf numFmtId="0" fontId="1" fillId="33" borderId="31" xfId="0" applyFont="1" applyFill="1" applyBorder="1" applyAlignment="1" applyProtection="1">
      <alignment horizontal="centerContinuous"/>
      <protection/>
    </xf>
    <xf numFmtId="0" fontId="12" fillId="33" borderId="31" xfId="0" applyFont="1" applyFill="1" applyBorder="1" applyAlignment="1" applyProtection="1">
      <alignment horizontal="centerContinuous"/>
      <protection/>
    </xf>
    <xf numFmtId="0" fontId="12" fillId="33" borderId="30" xfId="0" applyFont="1" applyFill="1" applyBorder="1" applyAlignment="1" applyProtection="1">
      <alignment horizontal="centerContinuous" wrapText="1"/>
      <protection/>
    </xf>
    <xf numFmtId="0" fontId="1" fillId="33" borderId="31" xfId="0" applyFont="1" applyFill="1" applyBorder="1" applyAlignment="1" applyProtection="1">
      <alignment horizontal="centerContinuous" wrapText="1"/>
      <protection/>
    </xf>
    <xf numFmtId="0" fontId="12" fillId="33" borderId="31"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120"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120"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3"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4" xfId="0" applyNumberFormat="1" applyFont="1" applyFill="1" applyBorder="1" applyAlignment="1" applyProtection="1">
      <alignment horizontal="left"/>
      <protection locked="0"/>
    </xf>
    <xf numFmtId="0" fontId="12" fillId="33" borderId="31" xfId="0" applyFont="1" applyFill="1" applyBorder="1" applyAlignment="1" applyProtection="1">
      <alignment horizontal="center"/>
      <protection/>
    </xf>
    <xf numFmtId="0" fontId="1" fillId="33" borderId="31" xfId="0" applyFont="1" applyFill="1" applyBorder="1" applyAlignment="1" applyProtection="1">
      <alignment horizontal="center"/>
      <protection/>
    </xf>
    <xf numFmtId="0" fontId="12" fillId="33" borderId="31" xfId="0" applyFont="1" applyFill="1" applyBorder="1" applyAlignment="1" applyProtection="1">
      <alignment horizontal="center" wrapText="1"/>
      <protection/>
    </xf>
    <xf numFmtId="167" fontId="12" fillId="33" borderId="31" xfId="42" applyNumberFormat="1" applyFont="1" applyFill="1" applyBorder="1" applyAlignment="1" applyProtection="1">
      <alignment horizontal="center"/>
      <protection/>
    </xf>
    <xf numFmtId="2" fontId="12" fillId="33" borderId="31" xfId="42" applyNumberFormat="1" applyFont="1" applyFill="1" applyBorder="1" applyAlignment="1" applyProtection="1" quotePrefix="1">
      <alignment horizontal="center"/>
      <protection/>
    </xf>
    <xf numFmtId="4" fontId="12" fillId="33" borderId="31" xfId="42" applyNumberFormat="1" applyFont="1" applyFill="1" applyBorder="1" applyAlignment="1" applyProtection="1">
      <alignment horizontal="center"/>
      <protection/>
    </xf>
    <xf numFmtId="167" fontId="12" fillId="33" borderId="31"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5"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7" xfId="0" applyFont="1" applyFill="1" applyBorder="1" applyAlignment="1" applyProtection="1">
      <alignment/>
      <protection hidden="1"/>
    </xf>
    <xf numFmtId="0" fontId="0" fillId="33" borderId="36" xfId="0" applyFill="1" applyBorder="1" applyAlignment="1" applyProtection="1">
      <alignment/>
      <protection hidden="1"/>
    </xf>
    <xf numFmtId="0" fontId="0" fillId="33" borderId="37" xfId="0" applyFill="1" applyBorder="1" applyAlignment="1" applyProtection="1">
      <alignment/>
      <protection hidden="1"/>
    </xf>
    <xf numFmtId="0" fontId="0" fillId="33" borderId="35"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39"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0" fillId="33" borderId="28" xfId="0" applyFill="1" applyBorder="1" applyAlignment="1" applyProtection="1">
      <alignment/>
      <protection hidden="1"/>
    </xf>
    <xf numFmtId="0" fontId="0" fillId="33" borderId="39" xfId="0" applyFont="1" applyFill="1" applyBorder="1" applyAlignment="1" applyProtection="1">
      <alignment/>
      <protection hidden="1"/>
    </xf>
    <xf numFmtId="0" fontId="0" fillId="33" borderId="28"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0" xfId="0" applyFill="1" applyBorder="1" applyAlignment="1" applyProtection="1">
      <alignment/>
      <protection hidden="1"/>
    </xf>
    <xf numFmtId="164" fontId="0" fillId="33" borderId="37" xfId="0" applyNumberFormat="1" applyFill="1" applyBorder="1" applyAlignment="1" applyProtection="1">
      <alignment/>
      <protection hidden="1"/>
    </xf>
    <xf numFmtId="1" fontId="0" fillId="33" borderId="37"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5" xfId="0" applyFont="1" applyFill="1" applyBorder="1" applyAlignment="1" applyProtection="1">
      <alignment/>
      <protection hidden="1"/>
    </xf>
    <xf numFmtId="0" fontId="7" fillId="33" borderId="38" xfId="0" applyFont="1" applyFill="1" applyBorder="1" applyAlignment="1" applyProtection="1">
      <alignment/>
      <protection hidden="1"/>
    </xf>
    <xf numFmtId="0" fontId="0" fillId="33" borderId="0" xfId="0" applyFill="1" applyBorder="1" applyAlignment="1" applyProtection="1">
      <alignment horizontal="center"/>
      <protection/>
    </xf>
    <xf numFmtId="0" fontId="72" fillId="33" borderId="0" xfId="0" applyFont="1" applyFill="1" applyAlignment="1">
      <alignment/>
    </xf>
    <xf numFmtId="0" fontId="12" fillId="33" borderId="0" xfId="0" applyFont="1" applyFill="1" applyBorder="1" applyAlignment="1" applyProtection="1">
      <alignment/>
      <protection/>
    </xf>
    <xf numFmtId="0" fontId="0" fillId="33" borderId="36" xfId="0" applyFont="1" applyFill="1" applyBorder="1" applyAlignment="1">
      <alignment/>
    </xf>
    <xf numFmtId="9" fontId="0" fillId="33" borderId="36" xfId="12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2"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115" applyFont="1" applyFill="1" applyBorder="1" applyAlignment="1" applyProtection="1">
      <alignment horizontal="center"/>
      <protection locked="0"/>
    </xf>
    <xf numFmtId="0" fontId="0" fillId="32" borderId="40" xfId="115"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115"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120"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120"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19" fillId="33" borderId="0" xfId="98" applyFont="1" applyFill="1" applyAlignment="1" applyProtection="1">
      <alignment horizontal="left" indent="1"/>
      <protection/>
    </xf>
    <xf numFmtId="0" fontId="0" fillId="33" borderId="0" xfId="0" applyFill="1" applyAlignment="1">
      <alignment horizontal="left" vertical="center"/>
    </xf>
    <xf numFmtId="0" fontId="15" fillId="33" borderId="0" xfId="121" applyFont="1" applyFill="1" applyProtection="1">
      <alignment/>
      <protection/>
    </xf>
    <xf numFmtId="0" fontId="1" fillId="33" borderId="0" xfId="121" applyFont="1" applyFill="1" applyProtection="1">
      <alignment/>
      <protection/>
    </xf>
    <xf numFmtId="0" fontId="0" fillId="33" borderId="0" xfId="121" applyFont="1" applyFill="1" applyBorder="1" applyAlignment="1" applyProtection="1">
      <alignment vertical="top" wrapText="1"/>
      <protection/>
    </xf>
    <xf numFmtId="0" fontId="1" fillId="33" borderId="0" xfId="121" applyFont="1" applyFill="1" applyBorder="1" applyProtection="1">
      <alignment/>
      <protection/>
    </xf>
    <xf numFmtId="0" fontId="1" fillId="0" borderId="0" xfId="121"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121" applyFont="1" applyFill="1" applyBorder="1" applyAlignment="1" applyProtection="1">
      <alignment vertical="top" wrapText="1"/>
      <protection/>
    </xf>
    <xf numFmtId="165" fontId="12" fillId="0" borderId="43" xfId="0" applyNumberFormat="1" applyFont="1" applyFill="1" applyBorder="1" applyAlignment="1" applyProtection="1">
      <alignment horizontal="center"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4" fillId="33" borderId="46" xfId="0" applyNumberFormat="1" applyFont="1" applyFill="1" applyBorder="1" applyAlignment="1" applyProtection="1">
      <alignment horizontal="centerContinuous"/>
      <protection locked="0"/>
    </xf>
    <xf numFmtId="0" fontId="1" fillId="33" borderId="33" xfId="0" applyFont="1" applyFill="1" applyBorder="1" applyAlignment="1" applyProtection="1">
      <alignment horizontal="centerContinuous"/>
      <protection locked="0"/>
    </xf>
    <xf numFmtId="3" fontId="1" fillId="33" borderId="29" xfId="50" applyNumberFormat="1" applyFont="1" applyFill="1" applyBorder="1" applyAlignment="1" applyProtection="1">
      <alignment horizontal="centerContinuous"/>
      <protection/>
    </xf>
    <xf numFmtId="165" fontId="1" fillId="33" borderId="46" xfId="0" applyNumberFormat="1" applyFont="1" applyFill="1" applyBorder="1" applyAlignment="1" applyProtection="1">
      <alignment horizontal="centerContinuous"/>
      <protection locked="0"/>
    </xf>
    <xf numFmtId="3" fontId="1" fillId="33" borderId="45" xfId="50" applyNumberFormat="1" applyFont="1" applyFill="1" applyBorder="1" applyAlignment="1" applyProtection="1">
      <alignment horizontal="centerContinuous"/>
      <protection/>
    </xf>
    <xf numFmtId="166" fontId="12" fillId="33" borderId="0" xfId="50" applyNumberFormat="1" applyFont="1" applyFill="1" applyBorder="1" applyAlignment="1" applyProtection="1">
      <alignment/>
      <protection/>
    </xf>
    <xf numFmtId="0" fontId="1" fillId="0" borderId="0" xfId="121" applyFont="1" applyProtection="1">
      <alignment/>
      <protection/>
    </xf>
    <xf numFmtId="165" fontId="14" fillId="33" borderId="47" xfId="0" applyNumberFormat="1" applyFont="1" applyFill="1" applyBorder="1" applyAlignment="1" applyProtection="1">
      <alignment horizontal="centerContinuous"/>
      <protection locked="0"/>
    </xf>
    <xf numFmtId="0" fontId="1" fillId="33" borderId="48" xfId="0" applyFont="1" applyFill="1" applyBorder="1" applyAlignment="1" applyProtection="1">
      <alignment horizontal="centerContinuous"/>
      <protection locked="0"/>
    </xf>
    <xf numFmtId="3" fontId="1" fillId="33" borderId="49" xfId="50"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50" xfId="50" applyNumberFormat="1" applyFont="1" applyFill="1" applyBorder="1" applyAlignment="1" applyProtection="1">
      <alignment horizontal="centerContinuous"/>
      <protection/>
    </xf>
    <xf numFmtId="165" fontId="12" fillId="0" borderId="33"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2" fillId="0" borderId="51"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quotePrefix="1">
      <alignment horizontal="center" vertical="top" wrapText="1"/>
      <protection/>
    </xf>
    <xf numFmtId="2" fontId="12" fillId="0" borderId="51" xfId="0" applyNumberFormat="1" applyFont="1" applyFill="1" applyBorder="1" applyAlignment="1" applyProtection="1">
      <alignment horizontal="center" vertical="top" wrapText="1"/>
      <protection/>
    </xf>
    <xf numFmtId="3" fontId="12" fillId="0" borderId="29"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0" fillId="0" borderId="0" xfId="0" applyFont="1" applyAlignment="1">
      <alignment/>
    </xf>
    <xf numFmtId="0" fontId="0" fillId="33" borderId="37" xfId="0" applyFont="1" applyFill="1" applyBorder="1" applyAlignment="1" applyProtection="1" quotePrefix="1">
      <alignment/>
      <protection hidden="1"/>
    </xf>
    <xf numFmtId="0" fontId="0" fillId="33" borderId="39" xfId="0" applyFont="1" applyFill="1" applyBorder="1" applyAlignment="1" applyProtection="1" quotePrefix="1">
      <alignment/>
      <protection hidden="1"/>
    </xf>
    <xf numFmtId="0" fontId="0" fillId="33" borderId="28" xfId="0" applyFont="1" applyFill="1" applyBorder="1" applyAlignment="1" applyProtection="1" quotePrefix="1">
      <alignment/>
      <protection hidden="1"/>
    </xf>
    <xf numFmtId="0" fontId="0" fillId="33" borderId="0" xfId="104" applyFont="1" applyFill="1" applyBorder="1" applyAlignment="1">
      <alignment horizontal="center"/>
      <protection/>
    </xf>
    <xf numFmtId="0" fontId="0" fillId="33" borderId="0" xfId="104" applyFill="1" applyBorder="1" applyProtection="1">
      <alignment/>
      <protection/>
    </xf>
    <xf numFmtId="0" fontId="0" fillId="33" borderId="0" xfId="115"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98" applyFill="1" applyAlignment="1" applyProtection="1">
      <alignment horizontal="left" indent="1"/>
      <protection/>
    </xf>
    <xf numFmtId="0" fontId="16" fillId="33" borderId="0" xfId="0" applyFont="1" applyFill="1" applyAlignment="1" applyProtection="1">
      <alignment horizontal="center"/>
      <protection/>
    </xf>
    <xf numFmtId="0" fontId="0" fillId="33" borderId="41" xfId="0" applyFont="1" applyFill="1" applyBorder="1" applyAlignment="1" applyProtection="1">
      <alignment horizontal="left" vertical="top" wrapText="1" indent="2"/>
      <protection/>
    </xf>
    <xf numFmtId="0" fontId="16" fillId="33" borderId="52" xfId="0" applyFont="1" applyFill="1" applyBorder="1" applyAlignment="1" applyProtection="1">
      <alignment horizontal="center"/>
      <protection/>
    </xf>
    <xf numFmtId="0" fontId="0" fillId="33" borderId="41" xfId="0" applyFont="1" applyFill="1" applyBorder="1" applyAlignment="1" applyProtection="1">
      <alignment horizontal="left" wrapText="1" indent="2"/>
      <protection/>
    </xf>
    <xf numFmtId="0" fontId="0" fillId="33" borderId="41" xfId="0" applyFont="1" applyFill="1" applyBorder="1" applyAlignment="1" applyProtection="1">
      <alignment horizontal="left" vertical="top" wrapText="1" indent="1"/>
      <protection/>
    </xf>
    <xf numFmtId="0" fontId="0" fillId="33" borderId="52"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115"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3" xfId="0" applyNumberFormat="1" applyFont="1" applyFill="1" applyBorder="1" applyAlignment="1" applyProtection="1">
      <alignment horizontal="left"/>
      <protection locked="0"/>
    </xf>
    <xf numFmtId="165" fontId="1" fillId="32" borderId="54" xfId="0" applyNumberFormat="1" applyFont="1" applyFill="1" applyBorder="1" applyAlignment="1" applyProtection="1">
      <alignment horizontal="center"/>
      <protection locked="0"/>
    </xf>
    <xf numFmtId="165" fontId="1" fillId="32" borderId="55"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6"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7" xfId="0" applyNumberFormat="1" applyFont="1" applyFill="1" applyBorder="1" applyAlignment="1" applyProtection="1">
      <alignment horizontal="center"/>
      <protection/>
    </xf>
    <xf numFmtId="165" fontId="11" fillId="15" borderId="58" xfId="0" applyNumberFormat="1" applyFont="1" applyFill="1" applyBorder="1" applyAlignment="1" applyProtection="1">
      <alignment horizontal="center"/>
      <protection/>
    </xf>
    <xf numFmtId="165" fontId="1" fillId="15" borderId="57"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59"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59"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3" xfId="0" applyNumberFormat="1" applyFont="1" applyFill="1" applyBorder="1" applyAlignment="1" applyProtection="1">
      <alignment horizontal="center"/>
      <protection locked="0"/>
    </xf>
    <xf numFmtId="0" fontId="11" fillId="15" borderId="60"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166" fontId="11" fillId="15" borderId="61"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2" xfId="0" applyNumberFormat="1" applyFont="1" applyFill="1" applyBorder="1" applyAlignment="1" applyProtection="1">
      <alignment horizontal="center"/>
      <protection/>
    </xf>
    <xf numFmtId="165" fontId="11" fillId="15" borderId="63" xfId="0" applyNumberFormat="1" applyFont="1" applyFill="1" applyBorder="1" applyAlignment="1" applyProtection="1">
      <alignment horizontal="center"/>
      <protection/>
    </xf>
    <xf numFmtId="165" fontId="1" fillId="15" borderId="62"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4" xfId="42" applyNumberFormat="1" applyFont="1" applyFill="1" applyBorder="1" applyAlignment="1" applyProtection="1">
      <alignment horizontal="center"/>
      <protection/>
    </xf>
    <xf numFmtId="3" fontId="11" fillId="15" borderId="61" xfId="42" applyNumberFormat="1" applyFont="1" applyFill="1" applyBorder="1" applyAlignment="1" applyProtection="1">
      <alignment horizontal="center"/>
      <protection/>
    </xf>
    <xf numFmtId="0" fontId="11" fillId="15" borderId="64"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65"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1"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7" fontId="1" fillId="15" borderId="27" xfId="42" applyNumberFormat="1" applyFont="1" applyFill="1" applyBorder="1" applyAlignment="1" applyProtection="1">
      <alignment horizontal="center"/>
      <protection/>
    </xf>
    <xf numFmtId="3" fontId="1" fillId="15" borderId="53"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3"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5" xfId="42" applyNumberFormat="1" applyFont="1" applyFill="1" applyBorder="1" applyAlignment="1" applyProtection="1">
      <alignment horizontal="center"/>
      <protection/>
    </xf>
    <xf numFmtId="4" fontId="12" fillId="15" borderId="45" xfId="42" applyNumberFormat="1" applyFont="1" applyFill="1" applyBorder="1" applyAlignment="1" applyProtection="1">
      <alignment horizontal="center"/>
      <protection/>
    </xf>
    <xf numFmtId="2" fontId="12" fillId="15" borderId="45"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3" xfId="42" applyNumberFormat="1" applyFont="1" applyFill="1" applyBorder="1" applyAlignment="1" applyProtection="1">
      <alignment horizontal="center"/>
      <protection/>
    </xf>
    <xf numFmtId="2" fontId="11" fillId="15" borderId="53"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73" fillId="15" borderId="20" xfId="0" applyFont="1" applyFill="1" applyBorder="1" applyAlignment="1">
      <alignment wrapText="1"/>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2" xfId="115" applyFont="1" applyFill="1" applyBorder="1" applyAlignment="1" applyProtection="1">
      <alignment horizontal="center"/>
      <protection locked="0"/>
    </xf>
    <xf numFmtId="0" fontId="16" fillId="15" borderId="42" xfId="115" applyFont="1" applyFill="1" applyBorder="1" applyAlignment="1" applyProtection="1">
      <alignment horizontal="centerContinuous"/>
      <protection locked="0"/>
    </xf>
    <xf numFmtId="0" fontId="16" fillId="15" borderId="20" xfId="115" applyFont="1" applyFill="1" applyBorder="1" applyAlignment="1" applyProtection="1">
      <alignment horizontal="center"/>
      <protection locked="0"/>
    </xf>
    <xf numFmtId="0" fontId="0" fillId="15" borderId="20" xfId="115"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120" applyFont="1" applyFill="1" applyBorder="1" applyAlignment="1" applyProtection="1">
      <alignment vertical="top"/>
      <protection/>
    </xf>
    <xf numFmtId="0" fontId="3" fillId="33" borderId="0" xfId="98" applyFill="1" applyAlignment="1" applyProtection="1">
      <alignment/>
      <protection/>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115"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116" applyFont="1" applyFill="1" applyBorder="1" applyAlignment="1" applyProtection="1">
      <alignment horizontal="left"/>
      <protection locked="0"/>
    </xf>
    <xf numFmtId="0" fontId="0" fillId="0" borderId="68" xfId="116" applyFont="1" applyFill="1" applyBorder="1" applyAlignment="1" applyProtection="1">
      <alignment horizontal="center" shrinkToFit="1"/>
      <protection locked="0"/>
    </xf>
    <xf numFmtId="0" fontId="0" fillId="0" borderId="68" xfId="116" applyFont="1" applyFill="1" applyBorder="1" applyAlignment="1" applyProtection="1" quotePrefix="1">
      <alignment horizontal="center" wrapText="1"/>
      <protection locked="0"/>
    </xf>
    <xf numFmtId="164" fontId="0" fillId="0" borderId="69" xfId="116"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2" fillId="0" borderId="20" xfId="116"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116" applyFont="1" applyFill="1" applyBorder="1" applyAlignment="1" applyProtection="1">
      <alignment horizontal="center"/>
      <protection/>
    </xf>
    <xf numFmtId="0" fontId="0" fillId="0" borderId="20" xfId="116" applyFont="1" applyFill="1" applyBorder="1" applyAlignment="1" applyProtection="1">
      <alignment horizontal="left"/>
      <protection/>
    </xf>
    <xf numFmtId="0" fontId="0" fillId="0" borderId="20" xfId="116" applyFont="1" applyFill="1" applyBorder="1" applyAlignment="1" applyProtection="1">
      <alignment horizontal="center" shrinkToFit="1"/>
      <protection/>
    </xf>
    <xf numFmtId="0" fontId="0" fillId="0" borderId="42" xfId="116" applyFont="1" applyFill="1" applyBorder="1" applyAlignment="1" applyProtection="1">
      <alignment horizontal="center"/>
      <protection/>
    </xf>
    <xf numFmtId="0" fontId="74" fillId="0" borderId="20" xfId="116"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3" xfId="116" applyFont="1" applyFill="1" applyBorder="1" applyAlignment="1" applyProtection="1">
      <alignment horizontal="center"/>
      <protection/>
    </xf>
    <xf numFmtId="0" fontId="0" fillId="0" borderId="53" xfId="116" applyFont="1" applyFill="1" applyBorder="1" applyAlignment="1" applyProtection="1">
      <alignment horizontal="left"/>
      <protection/>
    </xf>
    <xf numFmtId="0" fontId="0" fillId="0" borderId="53" xfId="116" applyFont="1" applyFill="1" applyBorder="1" applyAlignment="1" applyProtection="1">
      <alignment horizontal="center" shrinkToFit="1"/>
      <protection/>
    </xf>
    <xf numFmtId="0" fontId="0" fillId="0" borderId="40" xfId="116" applyFont="1" applyFill="1" applyBorder="1" applyAlignment="1" applyProtection="1">
      <alignment horizontal="center"/>
      <protection/>
    </xf>
    <xf numFmtId="0" fontId="0" fillId="33" borderId="20" xfId="115" applyFont="1" applyFill="1" applyBorder="1" applyAlignment="1" applyProtection="1">
      <alignment horizontal="center"/>
      <protection locked="0"/>
    </xf>
    <xf numFmtId="0" fontId="0" fillId="33" borderId="20" xfId="115"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2" xfId="116" applyNumberFormat="1" applyFont="1" applyFill="1" applyBorder="1" applyAlignment="1" applyProtection="1">
      <alignment horizontal="center"/>
      <protection/>
    </xf>
    <xf numFmtId="0" fontId="0" fillId="33" borderId="20" xfId="116" applyFont="1" applyFill="1" applyBorder="1" applyAlignment="1" applyProtection="1">
      <alignment horizontal="left"/>
      <protection/>
    </xf>
    <xf numFmtId="0" fontId="75" fillId="0" borderId="20" xfId="116" applyFont="1" applyFill="1" applyBorder="1" applyAlignment="1" applyProtection="1">
      <alignment horizontal="center"/>
      <protection/>
    </xf>
    <xf numFmtId="0" fontId="75" fillId="0" borderId="20" xfId="116" applyFont="1" applyFill="1" applyBorder="1" applyAlignment="1" applyProtection="1">
      <alignment horizontal="left"/>
      <protection/>
    </xf>
    <xf numFmtId="0" fontId="75" fillId="0" borderId="20" xfId="116" applyFont="1" applyFill="1" applyBorder="1" applyAlignment="1" applyProtection="1">
      <alignment horizontal="center" shrinkToFit="1"/>
      <protection/>
    </xf>
    <xf numFmtId="0" fontId="75" fillId="0" borderId="42" xfId="116" applyFont="1" applyFill="1" applyBorder="1" applyAlignment="1" applyProtection="1">
      <alignment horizontal="center"/>
      <protection/>
    </xf>
    <xf numFmtId="0" fontId="0" fillId="0" borderId="20" xfId="116" applyFont="1" applyFill="1" applyBorder="1" applyAlignment="1" applyProtection="1" quotePrefix="1">
      <alignment horizontal="left"/>
      <protection/>
    </xf>
    <xf numFmtId="0" fontId="0" fillId="0" borderId="20" xfId="115" applyFont="1" applyFill="1" applyBorder="1" applyAlignment="1" applyProtection="1">
      <alignment horizontal="center"/>
      <protection locked="0"/>
    </xf>
    <xf numFmtId="0" fontId="22" fillId="0" borderId="20" xfId="115" applyFont="1" applyFill="1" applyBorder="1" applyAlignment="1" applyProtection="1">
      <alignment horizontal="left"/>
      <protection locked="0"/>
    </xf>
    <xf numFmtId="0" fontId="0" fillId="0" borderId="20" xfId="115" applyFont="1" applyFill="1" applyBorder="1" applyAlignment="1" applyProtection="1">
      <alignment horizontal="center" shrinkToFit="1"/>
      <protection locked="0"/>
    </xf>
    <xf numFmtId="0" fontId="0" fillId="0" borderId="42" xfId="115" applyFont="1" applyFill="1" applyBorder="1" applyAlignment="1" applyProtection="1">
      <alignment horizontal="center"/>
      <protection locked="0"/>
    </xf>
    <xf numFmtId="0" fontId="0" fillId="32" borderId="20" xfId="115" applyFont="1" applyFill="1" applyBorder="1" applyAlignment="1" applyProtection="1">
      <alignment horizontal="left"/>
      <protection/>
    </xf>
    <xf numFmtId="0" fontId="0" fillId="32" borderId="20" xfId="115" applyFont="1" applyFill="1" applyBorder="1" applyAlignment="1" applyProtection="1">
      <alignment horizontal="center" shrinkToFit="1"/>
      <protection locked="0"/>
    </xf>
    <xf numFmtId="0" fontId="0" fillId="32" borderId="42" xfId="115" applyFont="1" applyFill="1" applyBorder="1" applyAlignment="1" applyProtection="1">
      <alignment horizontal="center"/>
      <protection/>
    </xf>
    <xf numFmtId="0" fontId="0" fillId="0" borderId="39" xfId="116" applyFont="1" applyFill="1" applyBorder="1" applyAlignment="1" applyProtection="1">
      <alignment horizontal="center" wrapText="1"/>
      <protection locked="0"/>
    </xf>
    <xf numFmtId="0" fontId="0" fillId="0" borderId="70" xfId="116" applyFont="1" applyFill="1" applyBorder="1" applyAlignment="1" applyProtection="1">
      <alignment horizontal="center" wrapText="1"/>
      <protection locked="0"/>
    </xf>
    <xf numFmtId="0" fontId="22" fillId="0" borderId="53" xfId="116" applyFont="1" applyFill="1" applyBorder="1" applyAlignment="1" applyProtection="1">
      <alignment horizontal="left"/>
      <protection/>
    </xf>
    <xf numFmtId="0" fontId="0" fillId="0" borderId="70" xfId="116" applyFont="1" applyFill="1" applyBorder="1" applyAlignment="1" applyProtection="1">
      <alignment horizontal="center" shrinkToFit="1"/>
      <protection locked="0"/>
    </xf>
    <xf numFmtId="0" fontId="0" fillId="0" borderId="70" xfId="116" applyFont="1" applyFill="1" applyBorder="1" applyAlignment="1" applyProtection="1" quotePrefix="1">
      <alignment horizontal="center" wrapText="1"/>
      <protection locked="0"/>
    </xf>
    <xf numFmtId="164" fontId="0" fillId="0" borderId="40" xfId="116" applyNumberFormat="1" applyFont="1" applyFill="1" applyBorder="1" applyAlignment="1" applyProtection="1" quotePrefix="1">
      <alignment horizontal="center" wrapText="1"/>
      <protection locked="0"/>
    </xf>
    <xf numFmtId="0" fontId="0" fillId="33" borderId="53" xfId="0" applyFont="1" applyFill="1" applyBorder="1" applyAlignment="1" applyProtection="1">
      <alignment horizontal="center"/>
      <protection locked="0"/>
    </xf>
    <xf numFmtId="0" fontId="0" fillId="33" borderId="53"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116" applyFont="1" applyFill="1" applyBorder="1" applyAlignment="1" applyProtection="1">
      <alignment horizontal="center"/>
      <protection locked="0"/>
    </xf>
    <xf numFmtId="3" fontId="1" fillId="33" borderId="71" xfId="50" applyNumberFormat="1" applyFont="1" applyFill="1" applyBorder="1" applyAlignment="1" applyProtection="1">
      <alignment horizontal="left"/>
      <protection locked="0"/>
    </xf>
    <xf numFmtId="37" fontId="1" fillId="33" borderId="61" xfId="50" applyNumberFormat="1" applyFont="1" applyFill="1" applyBorder="1" applyAlignment="1" applyProtection="1">
      <alignment horizontal="center"/>
      <protection/>
    </xf>
    <xf numFmtId="165" fontId="1" fillId="33" borderId="27" xfId="0" applyNumberFormat="1" applyFont="1" applyFill="1" applyBorder="1" applyAlignment="1" applyProtection="1">
      <alignment horizontal="left"/>
      <protection locked="0"/>
    </xf>
    <xf numFmtId="0" fontId="1" fillId="33" borderId="53"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65" xfId="50" applyNumberFormat="1" applyFont="1" applyFill="1" applyBorder="1" applyAlignment="1" applyProtection="1">
      <alignment horizontal="center"/>
      <protection/>
    </xf>
    <xf numFmtId="3" fontId="1" fillId="33" borderId="73" xfId="50" applyNumberFormat="1" applyFont="1" applyFill="1" applyBorder="1" applyAlignment="1" applyProtection="1">
      <alignment horizontal="center"/>
      <protection/>
    </xf>
    <xf numFmtId="3" fontId="1" fillId="33" borderId="44" xfId="50" applyNumberFormat="1" applyFont="1" applyFill="1" applyBorder="1" applyAlignment="1" applyProtection="1">
      <alignment horizontal="left"/>
      <protection locked="0"/>
    </xf>
    <xf numFmtId="165" fontId="1" fillId="33" borderId="61"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50" applyNumberFormat="1" applyFont="1" applyFill="1" applyBorder="1" applyAlignment="1" applyProtection="1">
      <alignment horizontal="center"/>
      <protection/>
    </xf>
    <xf numFmtId="3" fontId="1" fillId="33" borderId="75" xfId="50" applyNumberFormat="1" applyFont="1" applyFill="1" applyBorder="1" applyAlignment="1" applyProtection="1">
      <alignment horizontal="left"/>
      <protection locked="0"/>
    </xf>
    <xf numFmtId="3" fontId="1" fillId="33" borderId="76" xfId="50" applyNumberFormat="1" applyFont="1" applyFill="1" applyBorder="1" applyAlignment="1" applyProtection="1">
      <alignment horizontal="left"/>
      <protection locked="0"/>
    </xf>
    <xf numFmtId="3" fontId="1" fillId="33" borderId="73" xfId="50"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50"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50" applyNumberFormat="1" applyFont="1" applyFill="1" applyBorder="1" applyAlignment="1" applyProtection="1">
      <alignment horizontal="center"/>
      <protection/>
    </xf>
    <xf numFmtId="3" fontId="1" fillId="33" borderId="81" xfId="50" applyNumberFormat="1" applyFont="1" applyFill="1" applyBorder="1" applyAlignment="1" applyProtection="1">
      <alignment horizontal="left"/>
      <protection locked="0"/>
    </xf>
    <xf numFmtId="37" fontId="1" fillId="33" borderId="27" xfId="50" applyNumberFormat="1" applyFont="1" applyFill="1" applyBorder="1" applyAlignment="1" applyProtection="1">
      <alignment horizontal="center"/>
      <protection/>
    </xf>
    <xf numFmtId="3" fontId="1" fillId="33" borderId="45" xfId="50" applyNumberFormat="1" applyFont="1" applyFill="1" applyBorder="1" applyAlignment="1" applyProtection="1">
      <alignment horizontal="left"/>
      <protection locked="0"/>
    </xf>
    <xf numFmtId="37" fontId="1" fillId="33" borderId="18" xfId="50"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3" xfId="50"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50" applyNumberFormat="1" applyFont="1" applyFill="1" applyBorder="1" applyAlignment="1" applyProtection="1">
      <alignment horizontal="center"/>
      <protection/>
    </xf>
    <xf numFmtId="3" fontId="1" fillId="33" borderId="84" xfId="50"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50"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50" applyNumberFormat="1" applyFont="1" applyFill="1" applyBorder="1" applyAlignment="1" applyProtection="1">
      <alignment horizontal="center"/>
      <protection/>
    </xf>
    <xf numFmtId="3" fontId="1" fillId="33" borderId="89" xfId="50" applyNumberFormat="1" applyFont="1" applyFill="1" applyBorder="1" applyAlignment="1" applyProtection="1">
      <alignment horizontal="center"/>
      <protection/>
    </xf>
    <xf numFmtId="3" fontId="1" fillId="33" borderId="89" xfId="50" applyNumberFormat="1" applyFont="1" applyFill="1" applyBorder="1" applyAlignment="1" applyProtection="1">
      <alignment horizontal="left"/>
      <protection locked="0"/>
    </xf>
    <xf numFmtId="3" fontId="1" fillId="33" borderId="90" xfId="50"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50" applyNumberFormat="1" applyFont="1" applyFill="1" applyBorder="1" applyAlignment="1" applyProtection="1">
      <alignment vertical="top"/>
      <protection locked="0"/>
    </xf>
    <xf numFmtId="0" fontId="1" fillId="33" borderId="34" xfId="0" applyFont="1" applyFill="1" applyBorder="1" applyAlignment="1" applyProtection="1">
      <alignment horizontal="center"/>
      <protection locked="0"/>
    </xf>
    <xf numFmtId="3" fontId="1" fillId="33" borderId="92" xfId="50" applyNumberFormat="1" applyFont="1" applyFill="1" applyBorder="1" applyAlignment="1" applyProtection="1">
      <alignment vertical="top"/>
      <protection locked="0"/>
    </xf>
    <xf numFmtId="3" fontId="1" fillId="33" borderId="75" xfId="50" applyNumberFormat="1" applyFont="1" applyFill="1" applyBorder="1" applyAlignment="1" applyProtection="1">
      <alignment vertical="top"/>
      <protection locked="0"/>
    </xf>
    <xf numFmtId="37" fontId="1" fillId="33" borderId="93" xfId="50"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50" applyNumberFormat="1" applyFont="1" applyFill="1" applyBorder="1" applyAlignment="1" applyProtection="1">
      <alignment horizontal="center"/>
      <protection/>
    </xf>
    <xf numFmtId="3" fontId="1" fillId="33" borderId="95" xfId="50" applyNumberFormat="1" applyFont="1" applyFill="1" applyBorder="1" applyAlignment="1" applyProtection="1">
      <alignment horizontal="center"/>
      <protection/>
    </xf>
    <xf numFmtId="3" fontId="1" fillId="33" borderId="95" xfId="50" applyNumberFormat="1" applyFont="1" applyFill="1" applyBorder="1" applyAlignment="1" applyProtection="1">
      <alignment vertical="top"/>
      <protection locked="0"/>
    </xf>
    <xf numFmtId="3" fontId="1" fillId="33" borderId="44" xfId="50" applyNumberFormat="1" applyFont="1" applyFill="1" applyBorder="1" applyAlignment="1" applyProtection="1">
      <alignment horizontal="center"/>
      <protection/>
    </xf>
    <xf numFmtId="3" fontId="1" fillId="33" borderId="92" xfId="50" applyNumberFormat="1" applyFont="1" applyFill="1" applyBorder="1" applyAlignment="1" applyProtection="1">
      <alignment horizontal="center"/>
      <protection/>
    </xf>
    <xf numFmtId="3" fontId="1" fillId="33" borderId="44" xfId="50"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4" fillId="33" borderId="0" xfId="0" applyFont="1" applyFill="1" applyAlignment="1">
      <alignment/>
    </xf>
    <xf numFmtId="0" fontId="25" fillId="33" borderId="0" xfId="120"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2" fontId="0" fillId="15" borderId="20" xfId="0" applyNumberFormat="1" applyFont="1" applyFill="1" applyBorder="1" applyAlignment="1" applyProtection="1">
      <alignment horizontal="center"/>
      <protection/>
    </xf>
    <xf numFmtId="166" fontId="0" fillId="15" borderId="20" xfId="42" applyNumberFormat="1" applyFont="1" applyFill="1" applyBorder="1" applyAlignment="1" applyProtection="1">
      <alignment horizontal="center"/>
      <protection/>
    </xf>
    <xf numFmtId="0" fontId="0" fillId="33" borderId="0" xfId="0" applyFont="1" applyFill="1" applyAlignment="1">
      <alignment horizontal="right"/>
    </xf>
    <xf numFmtId="0" fontId="11" fillId="15" borderId="19" xfId="42" applyNumberFormat="1" applyFont="1" applyFill="1" applyBorder="1" applyAlignment="1" applyProtection="1">
      <alignment horizontal="center"/>
      <protection/>
    </xf>
    <xf numFmtId="0" fontId="1" fillId="15" borderId="53" xfId="42" applyNumberFormat="1" applyFont="1" applyFill="1" applyBorder="1" applyAlignment="1" applyProtection="1">
      <alignment horizontal="center"/>
      <protection/>
    </xf>
    <xf numFmtId="0" fontId="1" fillId="15" borderId="20" xfId="42" applyNumberFormat="1" applyFont="1" applyFill="1" applyBorder="1" applyAlignment="1" applyProtection="1">
      <alignment horizontal="center"/>
      <protection/>
    </xf>
    <xf numFmtId="0" fontId="0" fillId="15" borderId="20" xfId="0" applyFont="1" applyFill="1" applyBorder="1" applyAlignment="1" applyProtection="1">
      <alignment horizontal="left"/>
      <protection/>
    </xf>
    <xf numFmtId="9" fontId="0" fillId="32" borderId="20" xfId="125" applyFont="1" applyFill="1" applyBorder="1" applyAlignment="1" applyProtection="1">
      <alignment horizontal="center"/>
      <protection locked="0"/>
    </xf>
    <xf numFmtId="0" fontId="16" fillId="33" borderId="0" xfId="0" applyFont="1" applyFill="1" applyAlignment="1">
      <alignment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0" fillId="33" borderId="0" xfId="0" applyNumberFormat="1" applyFont="1" applyFill="1" applyAlignment="1" applyProtection="1">
      <alignment horizontal="left" vertical="top" wrapText="1" indent="3"/>
      <protection/>
    </xf>
    <xf numFmtId="0" fontId="0" fillId="15" borderId="34" xfId="0" applyFont="1" applyFill="1" applyBorder="1" applyAlignment="1">
      <alignment horizontal="center"/>
    </xf>
    <xf numFmtId="9" fontId="0" fillId="15" borderId="20" xfId="125" applyFont="1" applyFill="1" applyBorder="1" applyAlignment="1">
      <alignment horizontal="center"/>
    </xf>
    <xf numFmtId="9" fontId="0" fillId="15" borderId="20" xfId="0" applyNumberFormat="1" applyFont="1" applyFill="1" applyBorder="1" applyAlignment="1" applyProtection="1">
      <alignment/>
      <protection/>
    </xf>
    <xf numFmtId="0" fontId="0" fillId="15" borderId="20" xfId="0" applyFont="1" applyFill="1" applyBorder="1" applyAlignment="1" applyProtection="1">
      <alignment horizontal="center" vertical="center"/>
      <protection/>
    </xf>
    <xf numFmtId="0" fontId="0" fillId="15" borderId="34" xfId="0" applyFont="1" applyFill="1" applyBorder="1" applyAlignment="1">
      <alignment horizontal="left" vertical="top"/>
    </xf>
    <xf numFmtId="0" fontId="76" fillId="33" borderId="0" xfId="0" applyFont="1" applyFill="1" applyAlignment="1">
      <alignment horizontal="left" wrapText="1"/>
    </xf>
    <xf numFmtId="0" fontId="12" fillId="33" borderId="0" xfId="0" applyFont="1" applyFill="1" applyBorder="1" applyAlignment="1" applyProtection="1">
      <alignment horizontal="center"/>
      <protection/>
    </xf>
    <xf numFmtId="2" fontId="11" fillId="15" borderId="48" xfId="42" applyNumberFormat="1" applyFont="1" applyFill="1" applyBorder="1" applyAlignment="1" applyProtection="1">
      <alignment horizontal="center"/>
      <protection/>
    </xf>
    <xf numFmtId="3" fontId="11" fillId="15" borderId="49" xfId="42" applyNumberFormat="1" applyFont="1" applyFill="1" applyBorder="1" applyAlignment="1" applyProtection="1">
      <alignment horizontal="center"/>
      <protection/>
    </xf>
    <xf numFmtId="0" fontId="1" fillId="33" borderId="16" xfId="122" applyFont="1" applyFill="1" applyBorder="1" applyAlignment="1" applyProtection="1">
      <alignment horizontal="left" indent="1"/>
      <protection locked="0"/>
    </xf>
    <xf numFmtId="0" fontId="15" fillId="33" borderId="0" xfId="122" applyFont="1" applyFill="1">
      <alignment/>
      <protection/>
    </xf>
    <xf numFmtId="0" fontId="29" fillId="33" borderId="0" xfId="122" applyFont="1" applyFill="1">
      <alignment/>
      <protection/>
    </xf>
    <xf numFmtId="0" fontId="0" fillId="33" borderId="0" xfId="114" applyFont="1" applyFill="1">
      <alignment/>
      <protection/>
    </xf>
    <xf numFmtId="2" fontId="10" fillId="33" borderId="0" xfId="114" applyNumberFormat="1" applyFont="1" applyFill="1" applyBorder="1" applyAlignment="1">
      <alignment/>
      <protection/>
    </xf>
    <xf numFmtId="0" fontId="1" fillId="33" borderId="0" xfId="114" applyFont="1" applyFill="1">
      <alignment/>
      <protection/>
    </xf>
    <xf numFmtId="0" fontId="1" fillId="33" borderId="0" xfId="122" applyFont="1" applyFill="1">
      <alignment/>
      <protection/>
    </xf>
    <xf numFmtId="0" fontId="1" fillId="33" borderId="0" xfId="122" applyFont="1" applyFill="1" applyBorder="1">
      <alignment/>
      <protection/>
    </xf>
    <xf numFmtId="0" fontId="1" fillId="33" borderId="0" xfId="122" applyFont="1" applyFill="1" applyBorder="1" applyAlignment="1">
      <alignment horizontal="right"/>
      <protection/>
    </xf>
    <xf numFmtId="0" fontId="17" fillId="33" borderId="0" xfId="114" applyFont="1" applyFill="1" applyAlignment="1">
      <alignment horizontal="centerContinuous"/>
      <protection/>
    </xf>
    <xf numFmtId="0" fontId="0" fillId="33" borderId="0" xfId="105" applyFont="1" applyFill="1" applyBorder="1">
      <alignment/>
      <protection/>
    </xf>
    <xf numFmtId="0" fontId="0" fillId="33" borderId="16" xfId="105" applyFont="1" applyFill="1" applyBorder="1">
      <alignment/>
      <protection/>
    </xf>
    <xf numFmtId="0" fontId="1" fillId="33" borderId="16" xfId="122" applyFont="1" applyFill="1" applyBorder="1" applyAlignment="1">
      <alignment horizontal="left"/>
      <protection/>
    </xf>
    <xf numFmtId="0" fontId="0" fillId="33" borderId="0" xfId="114" applyFont="1" applyFill="1" applyBorder="1">
      <alignment/>
      <protection/>
    </xf>
    <xf numFmtId="0" fontId="0" fillId="33" borderId="16" xfId="114" applyFont="1" applyFill="1" applyBorder="1">
      <alignment/>
      <protection/>
    </xf>
    <xf numFmtId="0" fontId="30" fillId="33" borderId="16" xfId="122" applyFont="1" applyFill="1" applyBorder="1" applyAlignment="1">
      <alignment horizontal="left"/>
      <protection/>
    </xf>
    <xf numFmtId="0" fontId="1" fillId="33" borderId="11" xfId="122" applyFont="1" applyFill="1" applyBorder="1" applyAlignment="1">
      <alignment horizontal="left"/>
      <protection/>
    </xf>
    <xf numFmtId="0" fontId="0" fillId="33" borderId="11" xfId="114" applyFont="1" applyFill="1" applyBorder="1">
      <alignment/>
      <protection/>
    </xf>
    <xf numFmtId="0" fontId="1" fillId="33" borderId="11" xfId="122" applyFont="1" applyFill="1" applyBorder="1">
      <alignment/>
      <protection/>
    </xf>
    <xf numFmtId="0" fontId="17" fillId="33" borderId="0" xfId="114" applyFont="1" applyFill="1" applyBorder="1" applyAlignment="1">
      <alignment horizontal="left" vertical="center"/>
      <protection/>
    </xf>
    <xf numFmtId="0" fontId="1" fillId="33" borderId="0" xfId="122" applyFont="1" applyFill="1" applyBorder="1" applyAlignment="1">
      <alignment horizontal="left" indent="1"/>
      <protection/>
    </xf>
    <xf numFmtId="0" fontId="54" fillId="33" borderId="0" xfId="110" applyFill="1">
      <alignment/>
      <protection/>
    </xf>
    <xf numFmtId="0" fontId="1" fillId="33" borderId="16" xfId="105" applyFont="1" applyFill="1" applyBorder="1" applyAlignment="1">
      <alignment horizontal="left"/>
      <protection/>
    </xf>
    <xf numFmtId="0" fontId="1" fillId="33" borderId="16" xfId="113" applyFont="1" applyFill="1" applyBorder="1" applyAlignment="1" applyProtection="1">
      <alignment horizontal="left"/>
      <protection hidden="1"/>
    </xf>
    <xf numFmtId="0" fontId="1" fillId="33" borderId="96" xfId="105" applyFont="1" applyFill="1" applyBorder="1" applyAlignment="1">
      <alignment horizontal="left" indent="1"/>
      <protection/>
    </xf>
    <xf numFmtId="0" fontId="1" fillId="33" borderId="59" xfId="105" applyFont="1" applyFill="1" applyBorder="1" applyAlignment="1">
      <alignment horizontal="left" indent="1"/>
      <protection/>
    </xf>
    <xf numFmtId="0" fontId="1" fillId="33" borderId="60" xfId="105" applyFont="1" applyFill="1" applyBorder="1" applyAlignment="1">
      <alignment horizontal="left" indent="1"/>
      <protection/>
    </xf>
    <xf numFmtId="0" fontId="1" fillId="33" borderId="97" xfId="105" applyFont="1" applyFill="1" applyBorder="1" applyAlignment="1">
      <alignment horizontal="left" indent="1"/>
      <protection/>
    </xf>
    <xf numFmtId="0" fontId="1" fillId="33" borderId="98" xfId="105" applyFont="1" applyFill="1" applyBorder="1" applyAlignment="1">
      <alignment horizontal="left" indent="1"/>
      <protection/>
    </xf>
    <xf numFmtId="0" fontId="1" fillId="33" borderId="99" xfId="105" applyFont="1" applyFill="1" applyBorder="1" applyAlignment="1">
      <alignment horizontal="left" indent="1"/>
      <protection/>
    </xf>
    <xf numFmtId="0" fontId="0" fillId="33" borderId="0" xfId="114" applyFont="1" applyFill="1">
      <alignment/>
      <protection/>
    </xf>
    <xf numFmtId="0" fontId="1" fillId="33" borderId="0" xfId="122" applyFont="1" applyFill="1" applyBorder="1">
      <alignment/>
      <protection/>
    </xf>
    <xf numFmtId="0" fontId="0" fillId="33" borderId="0" xfId="105" applyFont="1" applyFill="1" applyBorder="1">
      <alignment/>
      <protection/>
    </xf>
    <xf numFmtId="0" fontId="54" fillId="33" borderId="0" xfId="110" applyFill="1">
      <alignment/>
      <protection/>
    </xf>
    <xf numFmtId="0" fontId="16" fillId="15" borderId="20" xfId="105" applyFont="1" applyFill="1" applyBorder="1">
      <alignment/>
      <protection/>
    </xf>
    <xf numFmtId="0" fontId="0" fillId="15" borderId="20" xfId="105" applyFont="1" applyFill="1" applyBorder="1">
      <alignment/>
      <protection/>
    </xf>
    <xf numFmtId="0" fontId="0" fillId="33" borderId="0" xfId="0" applyFont="1" applyFill="1" applyAlignment="1" applyProtection="1">
      <alignment horizontal="left" wrapText="1" indent="2"/>
      <protection/>
    </xf>
    <xf numFmtId="0" fontId="0" fillId="33" borderId="0" xfId="115" applyFont="1" applyFill="1" applyBorder="1" applyAlignment="1" applyProtection="1">
      <alignment horizontal="center"/>
      <protection locked="0"/>
    </xf>
    <xf numFmtId="0" fontId="12" fillId="33" borderId="0" xfId="0" applyFont="1" applyFill="1" applyBorder="1" applyAlignment="1" applyProtection="1">
      <alignment horizontal="center"/>
      <protection/>
    </xf>
    <xf numFmtId="0" fontId="0" fillId="0" borderId="0" xfId="0" applyFill="1" applyAlignment="1">
      <alignment/>
    </xf>
    <xf numFmtId="0" fontId="0" fillId="0" borderId="20" xfId="118" applyFont="1" applyFill="1" applyBorder="1" applyAlignment="1" applyProtection="1">
      <alignment horizontal="center"/>
      <protection/>
    </xf>
    <xf numFmtId="0" fontId="0" fillId="0" borderId="20" xfId="119" applyFont="1" applyFill="1" applyBorder="1" applyAlignment="1" applyProtection="1">
      <alignment horizontal="center"/>
      <protection/>
    </xf>
    <xf numFmtId="14" fontId="0" fillId="0" borderId="20" xfId="0" applyNumberFormat="1" applyFont="1" applyFill="1" applyBorder="1" applyAlignment="1" applyProtection="1">
      <alignment horizontal="center"/>
      <protection/>
    </xf>
    <xf numFmtId="0" fontId="0" fillId="0" borderId="20" xfId="117" applyFont="1" applyFill="1" applyBorder="1" applyAlignment="1" applyProtection="1">
      <alignment horizontal="center"/>
      <protection/>
    </xf>
    <xf numFmtId="0" fontId="0" fillId="0" borderId="20" xfId="117" applyFont="1" applyFill="1" applyBorder="1" applyAlignment="1" applyProtection="1">
      <alignment horizontal="left"/>
      <protection/>
    </xf>
    <xf numFmtId="0" fontId="0" fillId="0" borderId="20" xfId="117" applyFont="1" applyFill="1" applyBorder="1" applyAlignment="1" applyProtection="1">
      <alignment horizontal="center" shrinkToFit="1"/>
      <protection/>
    </xf>
    <xf numFmtId="0" fontId="77" fillId="0" borderId="20" xfId="117" applyFont="1" applyFill="1" applyBorder="1" applyAlignment="1" applyProtection="1">
      <alignment horizontal="center" shrinkToFit="1"/>
      <protection/>
    </xf>
    <xf numFmtId="0" fontId="0" fillId="0" borderId="53" xfId="117" applyFont="1" applyFill="1" applyBorder="1" applyAlignment="1" applyProtection="1">
      <alignment horizontal="center"/>
      <protection/>
    </xf>
    <xf numFmtId="0" fontId="0" fillId="0" borderId="42" xfId="117" applyFont="1" applyFill="1" applyBorder="1" applyAlignment="1" applyProtection="1">
      <alignment horizontal="center"/>
      <protection/>
    </xf>
    <xf numFmtId="0" fontId="0" fillId="0" borderId="20" xfId="0" applyFont="1" applyFill="1" applyBorder="1" applyAlignment="1" applyProtection="1">
      <alignment/>
      <protection/>
    </xf>
    <xf numFmtId="0" fontId="24" fillId="0" borderId="0" xfId="0" applyFont="1" applyFill="1" applyAlignment="1">
      <alignment/>
    </xf>
    <xf numFmtId="0" fontId="1" fillId="32" borderId="25" xfId="0" applyFont="1" applyFill="1" applyBorder="1" applyAlignment="1" applyProtection="1">
      <alignment horizontal="center"/>
      <protection locked="0"/>
    </xf>
    <xf numFmtId="0" fontId="76" fillId="33" borderId="0" xfId="110" applyFont="1" applyFill="1">
      <alignment/>
      <protection/>
    </xf>
    <xf numFmtId="0" fontId="76" fillId="33" borderId="0" xfId="110" applyFont="1" applyFill="1" applyAlignment="1">
      <alignment horizontal="right"/>
      <protection/>
    </xf>
    <xf numFmtId="0" fontId="0" fillId="33" borderId="0" xfId="110" applyFont="1" applyFill="1">
      <alignment/>
      <protection/>
    </xf>
    <xf numFmtId="0" fontId="76" fillId="33" borderId="0" xfId="110" applyFont="1" applyFill="1" applyAlignment="1">
      <alignment horizontal="right"/>
      <protection/>
    </xf>
    <xf numFmtId="0" fontId="19" fillId="33" borderId="0" xfId="98" applyFont="1" applyFill="1" applyAlignment="1" applyProtection="1">
      <alignment horizontal="left" indent="1"/>
      <protection/>
    </xf>
    <xf numFmtId="0" fontId="76" fillId="33" borderId="0" xfId="110" applyFont="1" applyFill="1">
      <alignment/>
      <protection/>
    </xf>
    <xf numFmtId="0" fontId="76" fillId="33" borderId="0" xfId="110" applyFont="1" applyFill="1" applyAlignment="1">
      <alignment horizontal="right"/>
      <protection/>
    </xf>
    <xf numFmtId="0" fontId="1" fillId="33" borderId="11" xfId="0" applyFont="1" applyFill="1" applyBorder="1" applyAlignment="1" applyProtection="1">
      <alignment/>
      <protection/>
    </xf>
    <xf numFmtId="0" fontId="1" fillId="33" borderId="16" xfId="120" applyFont="1" applyFill="1" applyBorder="1" applyAlignment="1" applyProtection="1">
      <alignment/>
      <protection/>
    </xf>
    <xf numFmtId="0" fontId="1" fillId="33" borderId="11" xfId="120" applyFont="1" applyFill="1" applyBorder="1" applyAlignment="1" applyProtection="1">
      <alignment/>
      <protection/>
    </xf>
    <xf numFmtId="0" fontId="12" fillId="33" borderId="0" xfId="0" applyFont="1" applyFill="1" applyBorder="1" applyAlignment="1" applyProtection="1">
      <alignment horizontal="left"/>
      <protection/>
    </xf>
    <xf numFmtId="0" fontId="0" fillId="33" borderId="0" xfId="110" applyFont="1" applyFill="1" applyAlignment="1" applyProtection="1">
      <alignment horizontal="left" vertical="top" wrapText="1" indent="2"/>
      <protection/>
    </xf>
    <xf numFmtId="0" fontId="0" fillId="33" borderId="0" xfId="110" applyFont="1" applyFill="1" applyAlignment="1" applyProtection="1">
      <alignment horizontal="left" wrapText="1" indent="2"/>
      <protection/>
    </xf>
    <xf numFmtId="0" fontId="0" fillId="33" borderId="0" xfId="0" applyFill="1" applyAlignment="1">
      <alignment/>
    </xf>
    <xf numFmtId="0" fontId="0" fillId="33" borderId="0" xfId="0" applyFill="1" applyAlignment="1">
      <alignment horizontal="left" vertical="center"/>
    </xf>
    <xf numFmtId="0" fontId="12" fillId="33" borderId="0" xfId="0" applyFont="1" applyFill="1" applyBorder="1" applyAlignment="1" applyProtection="1">
      <alignment horizontal="center"/>
      <protection/>
    </xf>
    <xf numFmtId="0" fontId="16" fillId="33" borderId="0" xfId="0" applyFont="1" applyFill="1" applyBorder="1" applyAlignment="1">
      <alignment horizontal="left" vertical="center" wrapText="1"/>
    </xf>
    <xf numFmtId="0" fontId="12" fillId="33" borderId="0" xfId="0" applyFont="1" applyFill="1" applyBorder="1" applyAlignment="1" applyProtection="1">
      <alignment horizontal="left"/>
      <protection/>
    </xf>
    <xf numFmtId="0" fontId="0" fillId="34" borderId="20" xfId="0" applyFont="1" applyFill="1" applyBorder="1" applyAlignment="1">
      <alignment horizontal="left" vertical="center" wrapText="1"/>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16" fillId="33" borderId="0" xfId="0" applyFont="1" applyFill="1" applyBorder="1" applyAlignment="1">
      <alignment horizontal="left" vertical="center" wrapText="1"/>
    </xf>
    <xf numFmtId="167" fontId="1" fillId="15" borderId="20" xfId="42" applyNumberFormat="1" applyFont="1" applyFill="1" applyBorder="1" applyAlignment="1" applyProtection="1">
      <alignment horizontal="center"/>
      <protection/>
    </xf>
    <xf numFmtId="0" fontId="1" fillId="33" borderId="0" xfId="120" applyFont="1" applyFill="1" applyAlignment="1" applyProtection="1">
      <alignment horizontal="right"/>
      <protection/>
    </xf>
    <xf numFmtId="0" fontId="0" fillId="33" borderId="38" xfId="110" applyFont="1" applyFill="1" applyBorder="1" applyProtection="1">
      <alignment/>
      <protection hidden="1"/>
    </xf>
    <xf numFmtId="0" fontId="0" fillId="33" borderId="40" xfId="110" applyFont="1" applyFill="1" applyBorder="1" applyProtection="1">
      <alignment/>
      <protection hidden="1"/>
    </xf>
    <xf numFmtId="0" fontId="0" fillId="33" borderId="39" xfId="110" applyFont="1" applyFill="1" applyBorder="1" applyProtection="1">
      <alignment/>
      <protection hidden="1"/>
    </xf>
    <xf numFmtId="0" fontId="0" fillId="33" borderId="28" xfId="110" applyFont="1" applyFill="1" applyBorder="1" applyProtection="1">
      <alignment/>
      <protection hidden="1"/>
    </xf>
    <xf numFmtId="0" fontId="54" fillId="33" borderId="0" xfId="110" applyFill="1" applyBorder="1" applyAlignment="1" applyProtection="1">
      <alignment horizontal="left"/>
      <protection hidden="1"/>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34" borderId="3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34" xfId="0" applyFont="1" applyFill="1" applyBorder="1" applyAlignment="1">
      <alignment horizontal="left" vertical="top" wrapText="1"/>
    </xf>
    <xf numFmtId="0" fontId="0" fillId="15" borderId="20" xfId="0" applyFont="1" applyFill="1" applyBorder="1" applyAlignment="1" applyProtection="1">
      <alignment/>
      <protection/>
    </xf>
    <xf numFmtId="0" fontId="12" fillId="33" borderId="12" xfId="0" applyFont="1" applyFill="1" applyBorder="1" applyAlignment="1" applyProtection="1">
      <alignment horizontal="centerContinuous"/>
      <protection/>
    </xf>
    <xf numFmtId="0" fontId="1" fillId="15" borderId="11" xfId="0" applyFont="1" applyFill="1" applyBorder="1" applyAlignment="1" applyProtection="1">
      <alignment/>
      <protection/>
    </xf>
    <xf numFmtId="3" fontId="11" fillId="15" borderId="53" xfId="42" applyNumberFormat="1" applyFont="1" applyFill="1" applyBorder="1" applyAlignment="1" applyProtection="1">
      <alignment horizontal="center"/>
      <protection/>
    </xf>
    <xf numFmtId="2" fontId="12" fillId="0" borderId="33" xfId="0" applyNumberFormat="1" applyFont="1" applyFill="1" applyBorder="1" applyAlignment="1" applyProtection="1">
      <alignment horizontal="center" vertical="top" wrapText="1"/>
      <protection/>
    </xf>
    <xf numFmtId="0" fontId="0" fillId="33" borderId="0" xfId="115" applyFont="1" applyFill="1" applyBorder="1" applyAlignment="1" applyProtection="1">
      <alignment horizontal="center"/>
      <protection locked="0"/>
    </xf>
    <xf numFmtId="0" fontId="0" fillId="33" borderId="0" xfId="0" applyNumberFormat="1" applyFont="1" applyFill="1" applyAlignment="1" applyProtection="1">
      <alignment horizontal="left" vertical="top" wrapText="1" indent="3"/>
      <protection/>
    </xf>
    <xf numFmtId="0" fontId="0" fillId="33" borderId="0" xfId="0" applyFont="1" applyFill="1" applyAlignment="1" applyProtection="1">
      <alignment horizontal="left" wrapText="1" indent="2"/>
      <protection/>
    </xf>
    <xf numFmtId="0" fontId="0" fillId="33" borderId="0" xfId="0" applyFont="1" applyFill="1" applyAlignment="1" applyProtection="1">
      <alignment horizontal="left" vertical="top" wrapText="1" indent="1"/>
      <protection/>
    </xf>
    <xf numFmtId="0" fontId="0" fillId="33" borderId="0" xfId="0" applyNumberFormat="1" applyFont="1" applyFill="1" applyAlignment="1" applyProtection="1">
      <alignment horizontal="left" vertical="top" wrapText="1" indent="1"/>
      <protection/>
    </xf>
    <xf numFmtId="0" fontId="0" fillId="33" borderId="0" xfId="0" applyFont="1" applyFill="1" applyAlignment="1" applyProtection="1">
      <alignment horizontal="left" vertical="top" wrapText="1" indent="3"/>
      <protection/>
    </xf>
    <xf numFmtId="0" fontId="0" fillId="33" borderId="0" xfId="0" applyFont="1" applyFill="1" applyAlignment="1" applyProtection="1">
      <alignment horizontal="left" vertical="top" wrapText="1" indent="4"/>
      <protection/>
    </xf>
    <xf numFmtId="0" fontId="0" fillId="33" borderId="0" xfId="110" applyFont="1" applyFill="1" applyAlignment="1" applyProtection="1">
      <alignment horizontal="left" wrapText="1" indent="2"/>
      <protection/>
    </xf>
    <xf numFmtId="0" fontId="0" fillId="33" borderId="0" xfId="110" applyFont="1" applyFill="1" applyAlignment="1" applyProtection="1">
      <alignment horizontal="left" vertical="top" wrapText="1" indent="2"/>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0" fillId="33" borderId="34" xfId="0" applyFont="1" applyFill="1" applyBorder="1" applyAlignment="1" applyProtection="1">
      <alignment horizontal="left" vertical="top" wrapText="1"/>
      <protection/>
    </xf>
    <xf numFmtId="0" fontId="0" fillId="33" borderId="53" xfId="0" applyFont="1" applyFill="1" applyBorder="1" applyAlignment="1" applyProtection="1">
      <alignment horizontal="left" vertical="top" wrapText="1"/>
      <protection/>
    </xf>
    <xf numFmtId="0" fontId="0" fillId="34" borderId="3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3" borderId="70" xfId="0" applyFont="1" applyFill="1" applyBorder="1" applyAlignment="1" applyProtection="1">
      <alignment horizontal="left" vertical="top" wrapText="1"/>
      <protection/>
    </xf>
    <xf numFmtId="0" fontId="16" fillId="33" borderId="41" xfId="0" applyFont="1" applyFill="1" applyBorder="1" applyAlignment="1">
      <alignment horizontal="center" vertical="center"/>
    </xf>
    <xf numFmtId="0" fontId="0" fillId="34" borderId="34" xfId="0" applyFont="1" applyFill="1" applyBorder="1" applyAlignment="1">
      <alignment horizontal="left" vertical="top" wrapText="1"/>
    </xf>
    <xf numFmtId="0" fontId="0" fillId="0" borderId="70" xfId="0" applyBorder="1" applyAlignment="1">
      <alignment horizontal="left" vertical="top" wrapText="1"/>
    </xf>
    <xf numFmtId="0" fontId="0" fillId="0" borderId="53" xfId="0" applyBorder="1" applyAlignment="1">
      <alignment horizontal="left" vertical="top" wrapText="1"/>
    </xf>
    <xf numFmtId="0" fontId="0" fillId="33" borderId="34"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70" xfId="0" applyFont="1" applyFill="1" applyBorder="1" applyAlignment="1">
      <alignment horizontal="left" vertical="top" wrapText="1"/>
    </xf>
    <xf numFmtId="0" fontId="0" fillId="34" borderId="34" xfId="0" applyFont="1" applyFill="1" applyBorder="1" applyAlignment="1">
      <alignment horizontal="left" vertical="center"/>
    </xf>
    <xf numFmtId="0" fontId="0" fillId="34" borderId="53" xfId="0" applyFont="1" applyFill="1" applyBorder="1" applyAlignment="1">
      <alignment horizontal="left" vertical="center"/>
    </xf>
    <xf numFmtId="0" fontId="16" fillId="34" borderId="34"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3" xfId="0" applyFont="1" applyFill="1" applyBorder="1" applyAlignment="1">
      <alignment horizontal="left" vertical="center" wrapText="1"/>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6" fillId="34" borderId="35" xfId="0" applyFont="1" applyFill="1" applyBorder="1" applyAlignment="1">
      <alignment horizontal="left" vertical="center" wrapText="1"/>
    </xf>
    <xf numFmtId="0" fontId="16" fillId="34" borderId="38"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3" borderId="41" xfId="0" applyFont="1" applyFill="1" applyBorder="1" applyAlignment="1" applyProtection="1">
      <alignment horizontal="center"/>
      <protection/>
    </xf>
    <xf numFmtId="0" fontId="16" fillId="33" borderId="0" xfId="0" applyFont="1" applyFill="1" applyBorder="1" applyAlignment="1">
      <alignment horizontal="center" vertical="center" wrapText="1"/>
    </xf>
    <xf numFmtId="0" fontId="16" fillId="34"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15" borderId="34" xfId="0" applyFont="1" applyFill="1" applyBorder="1" applyAlignment="1" applyProtection="1">
      <alignment horizontal="center" vertical="center"/>
      <protection/>
    </xf>
    <xf numFmtId="0" fontId="0" fillId="15" borderId="70" xfId="0" applyFont="1" applyFill="1" applyBorder="1" applyAlignment="1" applyProtection="1">
      <alignment horizontal="center" vertical="center"/>
      <protection/>
    </xf>
    <xf numFmtId="0" fontId="0" fillId="15" borderId="53" xfId="0" applyFont="1" applyFill="1" applyBorder="1" applyAlignment="1" applyProtection="1">
      <alignment horizontal="center" vertical="center"/>
      <protection/>
    </xf>
    <xf numFmtId="0" fontId="0" fillId="15" borderId="34" xfId="0" applyFont="1" applyFill="1" applyBorder="1" applyAlignment="1" applyProtection="1">
      <alignment horizontal="left" vertical="top" wrapText="1"/>
      <protection/>
    </xf>
    <xf numFmtId="0" fontId="0" fillId="15" borderId="70" xfId="0" applyFont="1" applyFill="1" applyBorder="1" applyAlignment="1" applyProtection="1">
      <alignment horizontal="left" vertical="top" wrapText="1"/>
      <protection/>
    </xf>
    <xf numFmtId="0" fontId="0" fillId="15" borderId="53" xfId="0" applyFont="1" applyFill="1" applyBorder="1" applyAlignment="1" applyProtection="1">
      <alignment horizontal="left" vertical="top" wrapText="1"/>
      <protection/>
    </xf>
    <xf numFmtId="0" fontId="0" fillId="15" borderId="34" xfId="0" applyFont="1" applyFill="1" applyBorder="1" applyAlignment="1" applyProtection="1">
      <alignment horizontal="left" vertical="top"/>
      <protection/>
    </xf>
    <xf numFmtId="0" fontId="0" fillId="15" borderId="70" xfId="0" applyFont="1" applyFill="1" applyBorder="1" applyAlignment="1" applyProtection="1">
      <alignment horizontal="left" vertical="top"/>
      <protection/>
    </xf>
    <xf numFmtId="0" fontId="0" fillId="15" borderId="53" xfId="0" applyFont="1" applyFill="1" applyBorder="1" applyAlignment="1" applyProtection="1">
      <alignment horizontal="left" vertical="top"/>
      <protection/>
    </xf>
    <xf numFmtId="0" fontId="1" fillId="32" borderId="16" xfId="120" applyFont="1" applyFill="1" applyBorder="1" applyAlignment="1" applyProtection="1">
      <alignment horizontal="center"/>
      <protection locked="0"/>
    </xf>
    <xf numFmtId="0" fontId="1" fillId="33" borderId="16" xfId="120" applyFont="1" applyFill="1" applyBorder="1" applyAlignment="1" applyProtection="1" quotePrefix="1">
      <alignment horizontal="left"/>
      <protection/>
    </xf>
    <xf numFmtId="0" fontId="1" fillId="33" borderId="11" xfId="120" applyFont="1" applyFill="1" applyBorder="1" applyAlignment="1" applyProtection="1">
      <alignment horizontal="left"/>
      <protection/>
    </xf>
    <xf numFmtId="0" fontId="1" fillId="33" borderId="16" xfId="120" applyFont="1" applyFill="1" applyBorder="1" applyAlignment="1" applyProtection="1">
      <alignment horizontal="left"/>
      <protection/>
    </xf>
    <xf numFmtId="0" fontId="1" fillId="33" borderId="11" xfId="0" applyFont="1" applyFill="1" applyBorder="1" applyAlignment="1" applyProtection="1">
      <alignment horizontal="left"/>
      <protection/>
    </xf>
    <xf numFmtId="0" fontId="1" fillId="32" borderId="16" xfId="120" applyFont="1" applyFill="1" applyBorder="1" applyAlignment="1" applyProtection="1">
      <alignment horizontal="left" indent="1"/>
      <protection locked="0"/>
    </xf>
    <xf numFmtId="0" fontId="1" fillId="32" borderId="11" xfId="120" applyFont="1" applyFill="1" applyBorder="1" applyAlignment="1" applyProtection="1">
      <alignment horizontal="left" indent="1"/>
      <protection locked="0"/>
    </xf>
    <xf numFmtId="181" fontId="1" fillId="32" borderId="11" xfId="120" applyNumberFormat="1" applyFont="1" applyFill="1" applyBorder="1" applyAlignment="1" applyProtection="1">
      <alignment horizontal="left" indent="1"/>
      <protection locked="0"/>
    </xf>
    <xf numFmtId="0" fontId="1" fillId="15" borderId="11" xfId="0" applyFont="1" applyFill="1" applyBorder="1" applyAlignment="1" applyProtection="1">
      <alignment horizontal="left" indent="1"/>
      <protection/>
    </xf>
    <xf numFmtId="165" fontId="1" fillId="32" borderId="16" xfId="0" applyNumberFormat="1" applyFont="1" applyFill="1" applyBorder="1" applyAlignment="1" applyProtection="1">
      <alignment horizontal="left"/>
      <protection locked="0"/>
    </xf>
    <xf numFmtId="165" fontId="1" fillId="32" borderId="11" xfId="0" applyNumberFormat="1" applyFont="1" applyFill="1" applyBorder="1" applyAlignment="1" applyProtection="1">
      <alignment horizontal="left"/>
      <protection locked="0"/>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ont="1" applyFill="1" applyAlignment="1">
      <alignment horizontal="left" wrapText="1"/>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2 2" xfId="48"/>
    <cellStyle name="Comma 13" xfId="49"/>
    <cellStyle name="Comma 2" xfId="50"/>
    <cellStyle name="Comma 2 2" xfId="51"/>
    <cellStyle name="Comma 2 2 2" xfId="52"/>
    <cellStyle name="Comma 2 2 3" xfId="53"/>
    <cellStyle name="Comma 2 3" xfId="54"/>
    <cellStyle name="Comma 2 3 2" xfId="55"/>
    <cellStyle name="Comma 2 4" xfId="56"/>
    <cellStyle name="Comma 2 5" xfId="57"/>
    <cellStyle name="Comma 2 6" xfId="58"/>
    <cellStyle name="Comma 3" xfId="59"/>
    <cellStyle name="Comma 3 2" xfId="60"/>
    <cellStyle name="Comma 4" xfId="61"/>
    <cellStyle name="Comma 4 2" xfId="62"/>
    <cellStyle name="Comma 4 3" xfId="63"/>
    <cellStyle name="Comma 4 4" xfId="64"/>
    <cellStyle name="Comma 5" xfId="65"/>
    <cellStyle name="Comma 5 2" xfId="66"/>
    <cellStyle name="Comma 5 2 2" xfId="67"/>
    <cellStyle name="Comma 5 3" xfId="68"/>
    <cellStyle name="Comma 5 4" xfId="69"/>
    <cellStyle name="Comma 5 5" xfId="70"/>
    <cellStyle name="Comma 5 6" xfId="71"/>
    <cellStyle name="Comma 6" xfId="72"/>
    <cellStyle name="Comma 6 2" xfId="73"/>
    <cellStyle name="Comma 6 3" xfId="74"/>
    <cellStyle name="Comma 6 4" xfId="75"/>
    <cellStyle name="Comma 7" xfId="76"/>
    <cellStyle name="Comma 7 2" xfId="77"/>
    <cellStyle name="Comma 8" xfId="78"/>
    <cellStyle name="Comma 9" xfId="79"/>
    <cellStyle name="Currency" xfId="80"/>
    <cellStyle name="Currency [0]" xfId="81"/>
    <cellStyle name="Currency 2" xfId="82"/>
    <cellStyle name="Currency 2 2" xfId="83"/>
    <cellStyle name="Currency 2 3" xfId="84"/>
    <cellStyle name="Currency 2 4" xfId="85"/>
    <cellStyle name="Currency 3" xfId="86"/>
    <cellStyle name="Currency 3 2" xfId="87"/>
    <cellStyle name="Currency 3 3" xfId="88"/>
    <cellStyle name="Currency 4" xfId="89"/>
    <cellStyle name="Currency 5" xfId="90"/>
    <cellStyle name="Explanatory Text" xfId="91"/>
    <cellStyle name="Followed Hyperlink" xfId="92"/>
    <cellStyle name="Good" xfId="93"/>
    <cellStyle name="Heading 1" xfId="94"/>
    <cellStyle name="Heading 2" xfId="95"/>
    <cellStyle name="Heading 3" xfId="96"/>
    <cellStyle name="Heading 4" xfId="97"/>
    <cellStyle name="Hyperlink" xfId="98"/>
    <cellStyle name="Hyperlink 2" xfId="99"/>
    <cellStyle name="Hyperlink 3" xfId="100"/>
    <cellStyle name="Input" xfId="101"/>
    <cellStyle name="Linked Cell" xfId="102"/>
    <cellStyle name="Neutral" xfId="103"/>
    <cellStyle name="Normal 2" xfId="104"/>
    <cellStyle name="Normal 2 2" xfId="105"/>
    <cellStyle name="Normal 2 2 2" xfId="106"/>
    <cellStyle name="Normal 2 3" xfId="107"/>
    <cellStyle name="Normal 3" xfId="108"/>
    <cellStyle name="Normal 3 2" xfId="109"/>
    <cellStyle name="Normal 4" xfId="110"/>
    <cellStyle name="Normal 5" xfId="111"/>
    <cellStyle name="Normal 6" xfId="112"/>
    <cellStyle name="Normal_BPA_CSW TEST" xfId="113"/>
    <cellStyle name="Normal_DPA2" xfId="114"/>
    <cellStyle name="Normal_lighttableapril1601" xfId="115"/>
    <cellStyle name="Normal_lighttableapril1601 2" xfId="116"/>
    <cellStyle name="Normal_lighttableapril1601 2 2" xfId="117"/>
    <cellStyle name="Normal_lighttableapril1601 2 3" xfId="118"/>
    <cellStyle name="Normal_lighttableapril1601 4" xfId="119"/>
    <cellStyle name="Normal_technology-specific" xfId="120"/>
    <cellStyle name="Normal_technology-specific 2" xfId="121"/>
    <cellStyle name="Normal_technology-specific 3" xfId="122"/>
    <cellStyle name="Note" xfId="123"/>
    <cellStyle name="Output" xfId="124"/>
    <cellStyle name="Percent" xfId="125"/>
    <cellStyle name="Percent 10" xfId="126"/>
    <cellStyle name="Percent 10 2" xfId="127"/>
    <cellStyle name="Percent 11" xfId="128"/>
    <cellStyle name="Percent 11 2" xfId="129"/>
    <cellStyle name="Percent 12" xfId="130"/>
    <cellStyle name="Percent 2" xfId="131"/>
    <cellStyle name="Percent 2 2" xfId="132"/>
    <cellStyle name="Percent 2 3" xfId="133"/>
    <cellStyle name="Percent 2 4" xfId="134"/>
    <cellStyle name="Percent 3" xfId="135"/>
    <cellStyle name="Percent 3 2" xfId="136"/>
    <cellStyle name="Percent 3 3" xfId="137"/>
    <cellStyle name="Percent 4" xfId="138"/>
    <cellStyle name="Percent 4 2" xfId="139"/>
    <cellStyle name="Percent 4 2 2" xfId="140"/>
    <cellStyle name="Percent 4 3" xfId="141"/>
    <cellStyle name="Percent 4 4" xfId="142"/>
    <cellStyle name="Percent 5" xfId="143"/>
    <cellStyle name="Percent 5 2" xfId="144"/>
    <cellStyle name="Percent 6" xfId="145"/>
    <cellStyle name="Percent 6 2" xfId="146"/>
    <cellStyle name="Percent 7" xfId="147"/>
    <cellStyle name="Percent 8" xfId="148"/>
    <cellStyle name="Percent 9" xfId="149"/>
    <cellStyle name="Title" xfId="150"/>
    <cellStyle name="Total" xfId="151"/>
    <cellStyle name="Warning Text"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2774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561975</xdr:colOff>
      <xdr:row>7</xdr:row>
      <xdr:rowOff>114300</xdr:rowOff>
    </xdr:to>
    <xdr:sp>
      <xdr:nvSpPr>
        <xdr:cNvPr id="1" name="Straight Arrow Connector 1"/>
        <xdr:cNvSpPr>
          <a:spLocks/>
        </xdr:cNvSpPr>
      </xdr:nvSpPr>
      <xdr:spPr>
        <a:xfrm>
          <a:off x="323850" y="12668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04850"/>
          <a:ext cx="476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180975</xdr:rowOff>
    </xdr:from>
    <xdr:to>
      <xdr:col>1</xdr:col>
      <xdr:colOff>9525</xdr:colOff>
      <xdr:row>9</xdr:row>
      <xdr:rowOff>19050</xdr:rowOff>
    </xdr:to>
    <xdr:sp>
      <xdr:nvSpPr>
        <xdr:cNvPr id="3" name="Straight Arrow Connector 3"/>
        <xdr:cNvSpPr>
          <a:spLocks/>
        </xdr:cNvSpPr>
      </xdr:nvSpPr>
      <xdr:spPr>
        <a:xfrm rot="5400000" flipH="1" flipV="1">
          <a:off x="504825" y="1438275"/>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14375"/>
          <a:ext cx="314325" cy="5619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57275"/>
          <a:ext cx="495300" cy="2381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142875</xdr:rowOff>
    </xdr:from>
    <xdr:to>
      <xdr:col>2</xdr:col>
      <xdr:colOff>314325</xdr:colOff>
      <xdr:row>8</xdr:row>
      <xdr:rowOff>57150</xdr:rowOff>
    </xdr:to>
    <xdr:sp>
      <xdr:nvSpPr>
        <xdr:cNvPr id="6" name="Straight Arrow Connector 6"/>
        <xdr:cNvSpPr>
          <a:spLocks/>
        </xdr:cNvSpPr>
      </xdr:nvSpPr>
      <xdr:spPr>
        <a:xfrm rot="10800000">
          <a:off x="1304925" y="1400175"/>
          <a:ext cx="219075"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161925</xdr:rowOff>
    </xdr:from>
    <xdr:to>
      <xdr:col>2</xdr:col>
      <xdr:colOff>581025</xdr:colOff>
      <xdr:row>11</xdr:row>
      <xdr:rowOff>133350</xdr:rowOff>
    </xdr:to>
    <xdr:sp>
      <xdr:nvSpPr>
        <xdr:cNvPr id="7" name="Straight Arrow Connector 7"/>
        <xdr:cNvSpPr>
          <a:spLocks/>
        </xdr:cNvSpPr>
      </xdr:nvSpPr>
      <xdr:spPr>
        <a:xfrm rot="10800000">
          <a:off x="923925" y="1419225"/>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171450</xdr:rowOff>
    </xdr:from>
    <xdr:to>
      <xdr:col>1</xdr:col>
      <xdr:colOff>304800</xdr:colOff>
      <xdr:row>11</xdr:row>
      <xdr:rowOff>66675</xdr:rowOff>
    </xdr:to>
    <xdr:sp>
      <xdr:nvSpPr>
        <xdr:cNvPr id="8" name="Straight Arrow Connector 8"/>
        <xdr:cNvSpPr>
          <a:spLocks/>
        </xdr:cNvSpPr>
      </xdr:nvSpPr>
      <xdr:spPr>
        <a:xfrm rot="16200000" flipV="1">
          <a:off x="838200" y="1428750"/>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47625</xdr:rowOff>
    </xdr:to>
    <xdr:sp>
      <xdr:nvSpPr>
        <xdr:cNvPr id="9" name="Straight Arrow Connector 10"/>
        <xdr:cNvSpPr>
          <a:spLocks/>
        </xdr:cNvSpPr>
      </xdr:nvSpPr>
      <xdr:spPr>
        <a:xfrm>
          <a:off x="3810000" y="904875"/>
          <a:ext cx="485775" cy="2095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180975</xdr:rowOff>
    </xdr:from>
    <xdr:to>
      <xdr:col>7</xdr:col>
      <xdr:colOff>352425</xdr:colOff>
      <xdr:row>9</xdr:row>
      <xdr:rowOff>19050</xdr:rowOff>
    </xdr:to>
    <xdr:sp>
      <xdr:nvSpPr>
        <xdr:cNvPr id="10" name="Straight Arrow Connector 11"/>
        <xdr:cNvSpPr>
          <a:spLocks/>
        </xdr:cNvSpPr>
      </xdr:nvSpPr>
      <xdr:spPr>
        <a:xfrm rot="5400000" flipH="1" flipV="1">
          <a:off x="4429125" y="1247775"/>
          <a:ext cx="190500" cy="3810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42950"/>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57300"/>
          <a:ext cx="276225" cy="4000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8"/>
  <sheetViews>
    <sheetView zoomScalePageLayoutView="0" workbookViewId="0" topLeftCell="A68">
      <selection activeCell="A80" sqref="A80"/>
    </sheetView>
  </sheetViews>
  <sheetFormatPr defaultColWidth="9.140625" defaultRowHeight="12.75"/>
  <cols>
    <col min="1" max="1" width="95.140625" style="132" customWidth="1"/>
    <col min="2" max="2" width="9.140625" style="132" customWidth="1"/>
    <col min="3" max="3" width="19.57421875" style="132" bestFit="1" customWidth="1"/>
    <col min="4" max="7" width="9.140625" style="132" customWidth="1"/>
    <col min="8" max="8" width="14.8515625" style="132" customWidth="1"/>
    <col min="9" max="16384" width="9.140625" style="132" customWidth="1"/>
  </cols>
  <sheetData>
    <row r="1" spans="1:3" ht="17.25">
      <c r="A1" s="138" t="s">
        <v>2130</v>
      </c>
      <c r="C1" s="131"/>
    </row>
    <row r="2" ht="15">
      <c r="A2" s="139" t="s">
        <v>2419</v>
      </c>
    </row>
    <row r="3" spans="1:7" ht="12.75" customHeight="1" thickBot="1">
      <c r="A3" s="217"/>
      <c r="C3" s="66"/>
      <c r="G3" s="66"/>
    </row>
    <row r="4" spans="1:7" ht="12.75" customHeight="1" thickTop="1">
      <c r="A4" s="218"/>
      <c r="C4" s="66"/>
      <c r="G4" s="66"/>
    </row>
    <row r="5" spans="1:7" ht="12.75" customHeight="1">
      <c r="A5" s="131" t="s">
        <v>2394</v>
      </c>
      <c r="C5" s="66"/>
      <c r="G5" s="66"/>
    </row>
    <row r="6" spans="1:7" ht="12.75" customHeight="1">
      <c r="A6" s="203" t="s">
        <v>2416</v>
      </c>
      <c r="C6" s="66"/>
      <c r="G6" s="66"/>
    </row>
    <row r="7" spans="1:7" ht="12.75" customHeight="1">
      <c r="A7" s="203" t="s">
        <v>2395</v>
      </c>
      <c r="C7" s="66"/>
      <c r="G7" s="66"/>
    </row>
    <row r="8" spans="1:7" ht="12.75" customHeight="1">
      <c r="A8" s="203" t="s">
        <v>2420</v>
      </c>
      <c r="C8" s="66"/>
      <c r="G8" s="66"/>
    </row>
    <row r="9" spans="1:7" ht="12.75" customHeight="1">
      <c r="A9" s="203" t="s">
        <v>2417</v>
      </c>
      <c r="C9" s="66"/>
      <c r="G9" s="66"/>
    </row>
    <row r="10" spans="1:7" ht="12.75" customHeight="1">
      <c r="A10" s="203" t="s">
        <v>2396</v>
      </c>
      <c r="C10" s="66"/>
      <c r="G10" s="66"/>
    </row>
    <row r="11" spans="1:7" ht="12.75" customHeight="1" thickBot="1">
      <c r="A11" s="206"/>
      <c r="C11" s="66"/>
      <c r="G11" s="66"/>
    </row>
    <row r="12" spans="1:7" ht="13.5" thickTop="1">
      <c r="A12" s="204"/>
      <c r="C12" s="66"/>
      <c r="G12" s="66"/>
    </row>
    <row r="13" spans="1:7" ht="12.75">
      <c r="A13" s="131" t="s">
        <v>2139</v>
      </c>
      <c r="G13" s="66"/>
    </row>
    <row r="14" spans="1:7" ht="12.75">
      <c r="A14" s="134" t="s">
        <v>2132</v>
      </c>
      <c r="B14" s="133"/>
      <c r="G14" s="66"/>
    </row>
    <row r="15" spans="1:7" ht="12.75">
      <c r="A15" s="145" t="s">
        <v>2101</v>
      </c>
      <c r="B15" s="133"/>
      <c r="G15" s="66"/>
    </row>
    <row r="16" spans="1:3" ht="12.75">
      <c r="A16" s="145" t="s">
        <v>2102</v>
      </c>
      <c r="B16" s="133"/>
      <c r="C16" s="66"/>
    </row>
    <row r="17" spans="1:3" ht="12.75">
      <c r="A17" s="205"/>
      <c r="B17" s="133"/>
      <c r="C17" s="66"/>
    </row>
    <row r="19" ht="12.75">
      <c r="A19" s="131" t="s">
        <v>2142</v>
      </c>
    </row>
    <row r="20" ht="12.75">
      <c r="A20" s="136" t="s">
        <v>2807</v>
      </c>
    </row>
    <row r="21" ht="12.75">
      <c r="A21" s="66"/>
    </row>
    <row r="22" ht="12.75">
      <c r="A22" s="156" t="s">
        <v>2140</v>
      </c>
    </row>
    <row r="23" spans="1:9" ht="12.75">
      <c r="A23" s="154" t="s">
        <v>2422</v>
      </c>
      <c r="B23" s="135"/>
      <c r="C23" s="71"/>
      <c r="D23" s="135"/>
      <c r="E23" s="135"/>
      <c r="F23" s="135"/>
      <c r="G23" s="135"/>
      <c r="H23" s="135"/>
      <c r="I23" s="135"/>
    </row>
    <row r="24" spans="1:9" ht="12.75">
      <c r="A24" s="154"/>
      <c r="B24" s="135"/>
      <c r="C24" s="71"/>
      <c r="D24" s="135"/>
      <c r="E24" s="135"/>
      <c r="F24" s="135"/>
      <c r="G24" s="135"/>
      <c r="H24" s="135"/>
      <c r="I24" s="135"/>
    </row>
    <row r="25" spans="1:9" ht="12.75">
      <c r="A25" s="156" t="s">
        <v>2449</v>
      </c>
      <c r="B25" s="135"/>
      <c r="C25" s="71"/>
      <c r="D25" s="135"/>
      <c r="E25" s="135"/>
      <c r="F25" s="135"/>
      <c r="G25" s="135"/>
      <c r="H25" s="135"/>
      <c r="I25" s="135"/>
    </row>
    <row r="26" spans="1:9" ht="12.75">
      <c r="A26" s="280" t="s">
        <v>2450</v>
      </c>
      <c r="B26" s="135"/>
      <c r="C26" s="71"/>
      <c r="D26" s="135"/>
      <c r="E26" s="135"/>
      <c r="F26" s="135"/>
      <c r="G26" s="135"/>
      <c r="H26" s="135"/>
      <c r="I26" s="135"/>
    </row>
    <row r="27" spans="1:9" ht="12.75">
      <c r="A27" s="154"/>
      <c r="B27" s="135"/>
      <c r="C27" s="71"/>
      <c r="D27" s="135"/>
      <c r="E27" s="135"/>
      <c r="F27" s="135"/>
      <c r="G27" s="135"/>
      <c r="H27" s="135"/>
      <c r="I27" s="135"/>
    </row>
    <row r="28" spans="1:9" ht="12.75">
      <c r="A28" s="156" t="s">
        <v>2451</v>
      </c>
      <c r="B28" s="135"/>
      <c r="C28" s="71"/>
      <c r="D28" s="135"/>
      <c r="E28" s="135"/>
      <c r="F28" s="135"/>
      <c r="G28" s="135"/>
      <c r="H28" s="135"/>
      <c r="I28" s="135"/>
    </row>
    <row r="29" spans="1:9" ht="12.75" customHeight="1">
      <c r="A29" s="202" t="s">
        <v>2423</v>
      </c>
      <c r="B29" s="135"/>
      <c r="C29" s="149"/>
      <c r="D29" s="513"/>
      <c r="E29" s="513"/>
      <c r="F29" s="513"/>
      <c r="G29" s="513"/>
      <c r="H29" s="149"/>
      <c r="I29" s="135"/>
    </row>
    <row r="30" spans="1:9" ht="12.75" customHeight="1">
      <c r="A30" s="456"/>
      <c r="B30" s="135"/>
      <c r="C30" s="199"/>
      <c r="D30" s="199"/>
      <c r="E30" s="199"/>
      <c r="F30" s="199"/>
      <c r="G30" s="199"/>
      <c r="H30" s="199"/>
      <c r="I30" s="135"/>
    </row>
    <row r="31" spans="1:9" ht="12.75" customHeight="1">
      <c r="A31" s="476" t="s">
        <v>2781</v>
      </c>
      <c r="B31" s="135"/>
      <c r="C31" s="149"/>
      <c r="D31" s="513"/>
      <c r="E31" s="513"/>
      <c r="F31" s="513"/>
      <c r="G31" s="513"/>
      <c r="H31" s="149"/>
      <c r="I31" s="135"/>
    </row>
    <row r="32" spans="1:9" ht="12.75" customHeight="1">
      <c r="A32" s="521" t="s">
        <v>2785</v>
      </c>
      <c r="B32" s="135"/>
      <c r="C32" s="457"/>
      <c r="D32" s="457"/>
      <c r="E32" s="457"/>
      <c r="F32" s="457"/>
      <c r="G32" s="457"/>
      <c r="H32" s="457"/>
      <c r="I32" s="135"/>
    </row>
    <row r="33" spans="1:9" ht="12.75" customHeight="1">
      <c r="A33" s="521"/>
      <c r="B33" s="135"/>
      <c r="C33" s="457"/>
      <c r="D33" s="457"/>
      <c r="E33" s="457"/>
      <c r="F33" s="457"/>
      <c r="G33" s="457"/>
      <c r="H33" s="457"/>
      <c r="I33" s="135"/>
    </row>
    <row r="34" spans="1:9" ht="12.75" customHeight="1">
      <c r="A34" s="521"/>
      <c r="B34" s="135"/>
      <c r="C34" s="457"/>
      <c r="D34" s="457"/>
      <c r="E34" s="457"/>
      <c r="F34" s="457"/>
      <c r="G34" s="457"/>
      <c r="H34" s="457"/>
      <c r="I34" s="135"/>
    </row>
    <row r="35" spans="1:9" ht="12.75" customHeight="1">
      <c r="A35" s="521"/>
      <c r="B35" s="135"/>
      <c r="C35" s="457"/>
      <c r="D35" s="457"/>
      <c r="E35" s="457"/>
      <c r="F35" s="457"/>
      <c r="G35" s="457"/>
      <c r="H35" s="457"/>
      <c r="I35" s="135"/>
    </row>
    <row r="36" spans="1:9" ht="12.75" customHeight="1">
      <c r="A36" s="483"/>
      <c r="B36" s="135"/>
      <c r="C36" s="457"/>
      <c r="D36" s="457"/>
      <c r="E36" s="457"/>
      <c r="F36" s="457"/>
      <c r="G36" s="457"/>
      <c r="H36" s="457"/>
      <c r="I36" s="135"/>
    </row>
    <row r="37" spans="1:9" ht="12.75" customHeight="1">
      <c r="A37" s="476" t="s">
        <v>2783</v>
      </c>
      <c r="B37" s="135"/>
      <c r="C37" s="457"/>
      <c r="D37" s="457"/>
      <c r="E37" s="457"/>
      <c r="F37" s="457"/>
      <c r="G37" s="457"/>
      <c r="H37" s="457"/>
      <c r="I37" s="135"/>
    </row>
    <row r="38" spans="1:3" ht="12.75" customHeight="1">
      <c r="A38" s="515" t="s">
        <v>2786</v>
      </c>
      <c r="C38" s="75"/>
    </row>
    <row r="39" spans="1:3" ht="12.75" customHeight="1">
      <c r="A39" s="515"/>
      <c r="C39" s="66"/>
    </row>
    <row r="40" spans="1:3" ht="12.75" customHeight="1">
      <c r="A40" s="210"/>
      <c r="C40" s="66"/>
    </row>
    <row r="41" ht="12.75" customHeight="1">
      <c r="A41" s="519" t="s">
        <v>2833</v>
      </c>
    </row>
    <row r="42" ht="12.75" customHeight="1">
      <c r="A42" s="519"/>
    </row>
    <row r="43" ht="12.75" customHeight="1">
      <c r="A43" s="519"/>
    </row>
    <row r="44" ht="12.75" customHeight="1">
      <c r="A44" s="519"/>
    </row>
    <row r="45" ht="12.75" customHeight="1">
      <c r="A45" s="519"/>
    </row>
    <row r="46" ht="12.75" customHeight="1">
      <c r="A46" s="519"/>
    </row>
    <row r="47" ht="12.75" customHeight="1">
      <c r="A47" s="519"/>
    </row>
    <row r="48" ht="12.75" customHeight="1">
      <c r="A48" s="519"/>
    </row>
    <row r="49" ht="12.75" customHeight="1">
      <c r="A49" s="519"/>
    </row>
    <row r="50" ht="12.75" customHeight="1">
      <c r="A50" s="519"/>
    </row>
    <row r="51" ht="12.75" customHeight="1">
      <c r="A51" s="519"/>
    </row>
    <row r="52" ht="12.75" customHeight="1">
      <c r="A52" s="519"/>
    </row>
    <row r="53" spans="1:9" ht="12.75" customHeight="1">
      <c r="A53" s="483"/>
      <c r="B53" s="135"/>
      <c r="C53" s="457"/>
      <c r="D53" s="457"/>
      <c r="E53" s="457"/>
      <c r="F53" s="457"/>
      <c r="G53" s="457"/>
      <c r="H53" s="457"/>
      <c r="I53" s="135"/>
    </row>
    <row r="54" spans="1:9" ht="12.75" customHeight="1">
      <c r="A54" s="476" t="s">
        <v>2801</v>
      </c>
      <c r="B54" s="135"/>
      <c r="C54" s="457"/>
      <c r="D54" s="457"/>
      <c r="E54" s="457"/>
      <c r="F54" s="457"/>
      <c r="G54" s="457"/>
      <c r="H54" s="457"/>
      <c r="I54" s="135"/>
    </row>
    <row r="55" spans="1:9" ht="12.75" customHeight="1">
      <c r="A55" s="521" t="s">
        <v>2787</v>
      </c>
      <c r="B55" s="135"/>
      <c r="C55" s="457"/>
      <c r="D55" s="457"/>
      <c r="E55" s="457"/>
      <c r="F55" s="457"/>
      <c r="G55" s="457"/>
      <c r="H55" s="457"/>
      <c r="I55" s="135"/>
    </row>
    <row r="56" spans="1:9" ht="12.75" customHeight="1">
      <c r="A56" s="521"/>
      <c r="B56" s="135"/>
      <c r="C56" s="457"/>
      <c r="D56" s="457"/>
      <c r="E56" s="457"/>
      <c r="F56" s="457"/>
      <c r="G56" s="457"/>
      <c r="H56" s="457"/>
      <c r="I56" s="135"/>
    </row>
    <row r="57" spans="1:9" ht="12.75" customHeight="1">
      <c r="A57" s="521"/>
      <c r="B57" s="135"/>
      <c r="C57" s="457"/>
      <c r="D57" s="457"/>
      <c r="E57" s="457"/>
      <c r="F57" s="457"/>
      <c r="G57" s="457"/>
      <c r="H57" s="457"/>
      <c r="I57" s="135"/>
    </row>
    <row r="58" spans="1:9" ht="12.75" customHeight="1">
      <c r="A58" s="521"/>
      <c r="B58" s="135"/>
      <c r="C58" s="457"/>
      <c r="D58" s="457"/>
      <c r="E58" s="457"/>
      <c r="F58" s="457"/>
      <c r="G58" s="457"/>
      <c r="H58" s="457"/>
      <c r="I58" s="135"/>
    </row>
    <row r="59" spans="1:9" ht="12.75" customHeight="1">
      <c r="A59" s="483"/>
      <c r="B59" s="135"/>
      <c r="C59" s="457"/>
      <c r="D59" s="457"/>
      <c r="E59" s="457"/>
      <c r="F59" s="457"/>
      <c r="G59" s="457"/>
      <c r="H59" s="457"/>
      <c r="I59" s="135"/>
    </row>
    <row r="60" spans="1:9" ht="12.75" customHeight="1">
      <c r="A60" s="476" t="s">
        <v>2784</v>
      </c>
      <c r="B60" s="135"/>
      <c r="C60" s="457"/>
      <c r="D60" s="457"/>
      <c r="E60" s="457"/>
      <c r="F60" s="457"/>
      <c r="G60" s="457"/>
      <c r="H60" s="457"/>
      <c r="I60" s="135"/>
    </row>
    <row r="61" spans="1:3" ht="12.75" customHeight="1">
      <c r="A61" s="515" t="s">
        <v>2788</v>
      </c>
      <c r="C61" s="75"/>
    </row>
    <row r="62" spans="1:3" ht="12.75" customHeight="1">
      <c r="A62" s="515"/>
      <c r="C62" s="66"/>
    </row>
    <row r="63" spans="1:3" ht="12.75" customHeight="1">
      <c r="A63" s="210"/>
      <c r="C63" s="66"/>
    </row>
    <row r="64" ht="12.75" customHeight="1">
      <c r="A64" s="519" t="s">
        <v>2789</v>
      </c>
    </row>
    <row r="65" ht="12.75" customHeight="1">
      <c r="A65" s="519"/>
    </row>
    <row r="66" ht="12.75" customHeight="1">
      <c r="A66" s="519"/>
    </row>
    <row r="67" ht="12.75" customHeight="1">
      <c r="A67" s="519"/>
    </row>
    <row r="68" ht="12.75" customHeight="1">
      <c r="A68" s="519"/>
    </row>
    <row r="69" ht="12.75" customHeight="1">
      <c r="A69" s="519"/>
    </row>
    <row r="70" ht="12.75" customHeight="1">
      <c r="A70" s="519"/>
    </row>
    <row r="71" ht="12.75" customHeight="1">
      <c r="A71" s="519"/>
    </row>
    <row r="72" ht="12.75" customHeight="1">
      <c r="A72" s="519"/>
    </row>
    <row r="73" ht="12.75" customHeight="1">
      <c r="A73" s="519"/>
    </row>
    <row r="74" ht="12.75" customHeight="1">
      <c r="A74" s="519"/>
    </row>
    <row r="75" ht="28.5" customHeight="1">
      <c r="A75" s="519"/>
    </row>
    <row r="76" spans="1:9" ht="12.75" customHeight="1">
      <c r="A76" s="483"/>
      <c r="B76" s="135"/>
      <c r="C76" s="457"/>
      <c r="D76" s="457"/>
      <c r="E76" s="457"/>
      <c r="F76" s="457"/>
      <c r="G76" s="457"/>
      <c r="H76" s="457"/>
      <c r="I76" s="135"/>
    </row>
    <row r="77" spans="1:9" ht="12.75" customHeight="1">
      <c r="A77" s="476" t="s">
        <v>2802</v>
      </c>
      <c r="B77" s="135"/>
      <c r="C77" s="457"/>
      <c r="D77" s="457"/>
      <c r="E77" s="457"/>
      <c r="F77" s="457"/>
      <c r="G77" s="457"/>
      <c r="H77" s="457"/>
      <c r="I77" s="135"/>
    </row>
    <row r="78" spans="1:9" ht="12.75" customHeight="1">
      <c r="A78" s="520" t="s">
        <v>2790</v>
      </c>
      <c r="B78" s="135"/>
      <c r="C78" s="457"/>
      <c r="D78" s="457"/>
      <c r="E78" s="457"/>
      <c r="F78" s="457"/>
      <c r="G78" s="457"/>
      <c r="H78" s="457"/>
      <c r="I78" s="135"/>
    </row>
    <row r="79" spans="1:9" ht="12.75" customHeight="1">
      <c r="A79" s="520"/>
      <c r="B79" s="135"/>
      <c r="C79" s="457"/>
      <c r="D79" s="457"/>
      <c r="E79" s="457"/>
      <c r="F79" s="457"/>
      <c r="G79" s="457"/>
      <c r="H79" s="457"/>
      <c r="I79" s="135"/>
    </row>
    <row r="80" spans="1:9" ht="12.75" customHeight="1">
      <c r="A80" s="484" t="s">
        <v>2791</v>
      </c>
      <c r="B80" s="135"/>
      <c r="C80" s="457"/>
      <c r="D80" s="457"/>
      <c r="E80" s="457"/>
      <c r="F80" s="457"/>
      <c r="G80" s="457"/>
      <c r="H80" s="457"/>
      <c r="I80" s="135"/>
    </row>
    <row r="81" spans="1:9" ht="1.5" customHeight="1">
      <c r="A81" s="520" t="s">
        <v>2792</v>
      </c>
      <c r="B81" s="135"/>
      <c r="C81" s="457"/>
      <c r="D81" s="457"/>
      <c r="E81" s="457"/>
      <c r="F81" s="457"/>
      <c r="G81" s="457"/>
      <c r="H81" s="457"/>
      <c r="I81" s="135"/>
    </row>
    <row r="82" spans="1:9" ht="12.75" customHeight="1">
      <c r="A82" s="520"/>
      <c r="B82" s="135"/>
      <c r="C82" s="457"/>
      <c r="D82" s="457"/>
      <c r="E82" s="457"/>
      <c r="F82" s="457"/>
      <c r="G82" s="457"/>
      <c r="H82" s="457"/>
      <c r="I82" s="135"/>
    </row>
    <row r="83" spans="1:9" ht="12.75" customHeight="1">
      <c r="A83" s="520" t="s">
        <v>2793</v>
      </c>
      <c r="B83" s="135"/>
      <c r="C83" s="457"/>
      <c r="D83" s="457"/>
      <c r="E83" s="457"/>
      <c r="F83" s="457"/>
      <c r="G83" s="457"/>
      <c r="H83" s="457"/>
      <c r="I83" s="135"/>
    </row>
    <row r="84" spans="1:9" ht="12.75" customHeight="1">
      <c r="A84" s="520"/>
      <c r="B84" s="135"/>
      <c r="C84" s="457"/>
      <c r="D84" s="457"/>
      <c r="E84" s="457"/>
      <c r="F84" s="457"/>
      <c r="G84" s="457"/>
      <c r="H84" s="457"/>
      <c r="I84" s="135"/>
    </row>
    <row r="85" spans="1:9" ht="12.75" customHeight="1">
      <c r="A85" s="133"/>
      <c r="B85" s="135"/>
      <c r="C85" s="199"/>
      <c r="D85" s="199"/>
      <c r="E85" s="199"/>
      <c r="F85" s="199"/>
      <c r="G85" s="199"/>
      <c r="H85" s="199"/>
      <c r="I85" s="135"/>
    </row>
    <row r="86" spans="1:9" ht="12.75">
      <c r="A86" s="156" t="s">
        <v>2803</v>
      </c>
      <c r="B86" s="148"/>
      <c r="C86" s="149"/>
      <c r="D86" s="513"/>
      <c r="E86" s="513"/>
      <c r="F86" s="513"/>
      <c r="G86" s="513"/>
      <c r="H86" s="149"/>
      <c r="I86" s="135"/>
    </row>
    <row r="87" ht="12.75" customHeight="1">
      <c r="A87" s="515" t="s">
        <v>2491</v>
      </c>
    </row>
    <row r="88" ht="12.75" customHeight="1">
      <c r="A88" s="515"/>
    </row>
    <row r="89" ht="12.75" customHeight="1">
      <c r="A89" s="515"/>
    </row>
    <row r="90" ht="12.75" customHeight="1">
      <c r="A90" s="515"/>
    </row>
    <row r="91" ht="12.75" customHeight="1">
      <c r="A91" s="136"/>
    </row>
    <row r="92" spans="1:9" ht="12.75">
      <c r="A92" s="156" t="s">
        <v>2804</v>
      </c>
      <c r="B92" s="148"/>
      <c r="C92" s="149"/>
      <c r="D92" s="513"/>
      <c r="E92" s="513"/>
      <c r="F92" s="513"/>
      <c r="G92" s="513"/>
      <c r="H92" s="149"/>
      <c r="I92" s="135"/>
    </row>
    <row r="93" ht="12.75" customHeight="1">
      <c r="A93" s="515" t="s">
        <v>2424</v>
      </c>
    </row>
    <row r="94" ht="12.75" customHeight="1">
      <c r="A94" s="515"/>
    </row>
    <row r="95" ht="12.75" customHeight="1">
      <c r="A95" s="136"/>
    </row>
    <row r="96" spans="1:9" ht="12.75">
      <c r="A96" s="156" t="s">
        <v>2805</v>
      </c>
      <c r="B96" s="148"/>
      <c r="C96" s="149"/>
      <c r="D96" s="513"/>
      <c r="E96" s="513"/>
      <c r="F96" s="513"/>
      <c r="G96" s="513"/>
      <c r="H96" s="149"/>
      <c r="I96" s="135"/>
    </row>
    <row r="97" ht="12.75" customHeight="1">
      <c r="A97" s="515" t="s">
        <v>2557</v>
      </c>
    </row>
    <row r="98" ht="12.75" customHeight="1">
      <c r="A98" s="515"/>
    </row>
    <row r="99" ht="12.75" customHeight="1">
      <c r="A99" s="515"/>
    </row>
    <row r="100" ht="12.75" customHeight="1">
      <c r="A100" s="210"/>
    </row>
    <row r="101" ht="12.75" customHeight="1">
      <c r="A101" s="156" t="s">
        <v>2806</v>
      </c>
    </row>
    <row r="102" ht="12.75" customHeight="1">
      <c r="A102" s="515" t="s">
        <v>2547</v>
      </c>
    </row>
    <row r="103" ht="12.75" customHeight="1">
      <c r="A103" s="515"/>
    </row>
    <row r="104" ht="12.75" customHeight="1">
      <c r="A104" s="515"/>
    </row>
    <row r="105" ht="12.75" customHeight="1">
      <c r="A105" s="515"/>
    </row>
    <row r="106" ht="12.75" customHeight="1">
      <c r="A106" s="515"/>
    </row>
    <row r="107" ht="12.75" customHeight="1">
      <c r="A107" s="515"/>
    </row>
    <row r="108" ht="12.75" customHeight="1">
      <c r="A108" s="207"/>
    </row>
    <row r="109" ht="12.75" customHeight="1">
      <c r="A109" s="155"/>
    </row>
    <row r="110" spans="1:8" ht="12.75">
      <c r="A110" s="131" t="s">
        <v>2421</v>
      </c>
      <c r="F110" s="135"/>
      <c r="G110" s="135"/>
      <c r="H110" s="135"/>
    </row>
    <row r="111" spans="1:8" ht="12.75" customHeight="1">
      <c r="A111" s="516" t="s">
        <v>2795</v>
      </c>
      <c r="C111" s="211"/>
      <c r="F111" s="135"/>
      <c r="G111" s="135"/>
      <c r="H111" s="135"/>
    </row>
    <row r="112" spans="1:8" ht="12.75">
      <c r="A112" s="516"/>
      <c r="F112" s="135"/>
      <c r="G112" s="135"/>
      <c r="H112" s="135"/>
    </row>
    <row r="113" spans="1:8" ht="12.75">
      <c r="A113" s="516"/>
      <c r="F113" s="135"/>
      <c r="G113" s="135"/>
      <c r="H113" s="135"/>
    </row>
    <row r="114" spans="1:8" ht="12.75">
      <c r="A114" s="516"/>
      <c r="F114" s="135"/>
      <c r="G114" s="135"/>
      <c r="H114" s="135"/>
    </row>
    <row r="115" ht="12.75">
      <c r="A115" s="516"/>
    </row>
    <row r="116" ht="12.75" customHeight="1">
      <c r="A116" s="516"/>
    </row>
    <row r="117" ht="12.75">
      <c r="A117" s="516"/>
    </row>
    <row r="118" ht="28.5" customHeight="1">
      <c r="A118" s="516"/>
    </row>
    <row r="119" ht="12.75">
      <c r="A119" s="133"/>
    </row>
    <row r="120" ht="12.75" customHeight="1">
      <c r="A120" s="518" t="s">
        <v>2796</v>
      </c>
    </row>
    <row r="121" ht="12.75">
      <c r="A121" s="518"/>
    </row>
    <row r="122" ht="12.75">
      <c r="A122" s="518"/>
    </row>
    <row r="123" spans="1:3" ht="12.75">
      <c r="A123" s="518"/>
      <c r="C123" s="66"/>
    </row>
    <row r="124" spans="1:9" ht="12.75">
      <c r="A124" s="518"/>
      <c r="I124" s="135"/>
    </row>
    <row r="125" spans="1:9" ht="12.75">
      <c r="A125" s="518"/>
      <c r="I125" s="135"/>
    </row>
    <row r="126" spans="1:9" ht="12.75">
      <c r="A126" s="518"/>
      <c r="I126" s="135"/>
    </row>
    <row r="127" spans="1:9" ht="12.75">
      <c r="A127" s="518"/>
      <c r="I127" s="135"/>
    </row>
    <row r="128" spans="1:9" ht="12.75">
      <c r="A128" s="518"/>
      <c r="I128" s="135"/>
    </row>
    <row r="129" spans="1:9" ht="29.25" customHeight="1">
      <c r="A129" s="518"/>
      <c r="I129" s="135"/>
    </row>
    <row r="130" spans="1:9" ht="12.75">
      <c r="A130" s="200"/>
      <c r="I130" s="135"/>
    </row>
    <row r="131" spans="1:9" ht="12.75" customHeight="1">
      <c r="A131" s="516" t="s">
        <v>2797</v>
      </c>
      <c r="I131" s="135"/>
    </row>
    <row r="132" spans="1:9" ht="12.75">
      <c r="A132" s="516"/>
      <c r="I132" s="135"/>
    </row>
    <row r="133" spans="1:9" ht="12.75">
      <c r="A133" s="516"/>
      <c r="I133" s="135"/>
    </row>
    <row r="134" ht="12.75">
      <c r="A134" s="516"/>
    </row>
    <row r="135" ht="12.75">
      <c r="A135" s="516"/>
    </row>
    <row r="136" spans="1:4" ht="12.75">
      <c r="A136" s="133"/>
      <c r="C136" s="137"/>
      <c r="D136" s="137"/>
    </row>
    <row r="137" spans="1:4" ht="12.75">
      <c r="A137" s="514" t="s">
        <v>2427</v>
      </c>
      <c r="C137" s="137"/>
      <c r="D137" s="137"/>
    </row>
    <row r="138" spans="1:4" ht="12.75">
      <c r="A138" s="514"/>
      <c r="C138" s="137"/>
      <c r="D138" s="137"/>
    </row>
    <row r="139" spans="1:4" ht="12.75">
      <c r="A139" s="514"/>
      <c r="C139" s="137"/>
      <c r="D139" s="137"/>
    </row>
    <row r="140" spans="1:4" ht="12.75">
      <c r="A140" s="514"/>
      <c r="C140" s="137"/>
      <c r="D140" s="137"/>
    </row>
    <row r="141" spans="1:4" ht="12.75">
      <c r="A141" s="213"/>
      <c r="C141" s="137"/>
      <c r="D141" s="137"/>
    </row>
    <row r="142" spans="1:4" ht="12.75">
      <c r="A142" s="517" t="s">
        <v>2489</v>
      </c>
      <c r="C142" s="137"/>
      <c r="D142" s="137"/>
    </row>
    <row r="143" spans="1:4" ht="12.75">
      <c r="A143" s="517"/>
      <c r="C143" s="137"/>
      <c r="D143" s="137"/>
    </row>
    <row r="144" spans="1:4" ht="12.75">
      <c r="A144" s="213"/>
      <c r="C144" s="137"/>
      <c r="D144" s="137"/>
    </row>
    <row r="145" spans="1:4" ht="12.75">
      <c r="A145" s="517" t="s">
        <v>2488</v>
      </c>
      <c r="C145" s="137"/>
      <c r="D145" s="137"/>
    </row>
    <row r="146" spans="1:4" ht="12.75">
      <c r="A146" s="517"/>
      <c r="C146" s="137"/>
      <c r="D146" s="137"/>
    </row>
    <row r="147" spans="1:4" ht="12.75">
      <c r="A147" s="213"/>
      <c r="C147" s="137"/>
      <c r="D147" s="137"/>
    </row>
    <row r="148" spans="1:4" ht="12.75" customHeight="1">
      <c r="A148" s="517" t="s">
        <v>2487</v>
      </c>
      <c r="C148" s="137"/>
      <c r="D148" s="137"/>
    </row>
    <row r="149" spans="1:4" ht="12.75">
      <c r="A149" s="517"/>
      <c r="C149" s="137"/>
      <c r="D149" s="137"/>
    </row>
    <row r="150" spans="1:4" ht="12.75">
      <c r="A150" s="213"/>
      <c r="C150" s="137"/>
      <c r="D150" s="137"/>
    </row>
    <row r="151" spans="1:4" ht="12.75" customHeight="1">
      <c r="A151" s="514" t="s">
        <v>2426</v>
      </c>
      <c r="C151" s="137"/>
      <c r="D151" s="137"/>
    </row>
    <row r="152" spans="1:4" ht="12.75">
      <c r="A152" s="514"/>
      <c r="C152" s="137"/>
      <c r="D152" s="137"/>
    </row>
    <row r="153" spans="1:4" ht="12.75">
      <c r="A153" s="514"/>
      <c r="C153" s="137"/>
      <c r="D153" s="137"/>
    </row>
    <row r="154" spans="1:4" ht="12.75">
      <c r="A154" s="514"/>
      <c r="C154" s="137"/>
      <c r="D154" s="137"/>
    </row>
    <row r="155" spans="1:4" ht="12.75">
      <c r="A155" s="514"/>
      <c r="C155" s="137"/>
      <c r="D155" s="137"/>
    </row>
    <row r="156" spans="1:4" ht="12.75">
      <c r="A156" s="213"/>
      <c r="C156" s="137"/>
      <c r="D156" s="137"/>
    </row>
    <row r="157" spans="1:4" ht="12.75" customHeight="1">
      <c r="A157" s="517" t="s">
        <v>2798</v>
      </c>
      <c r="C157" s="137"/>
      <c r="D157" s="137"/>
    </row>
    <row r="158" spans="1:4" ht="12.75">
      <c r="A158" s="517"/>
      <c r="C158" s="137"/>
      <c r="D158" s="137"/>
    </row>
    <row r="159" spans="1:4" ht="12.75">
      <c r="A159" s="517"/>
      <c r="C159" s="137"/>
      <c r="D159" s="137"/>
    </row>
    <row r="160" spans="1:4" ht="30.75" customHeight="1">
      <c r="A160" s="517"/>
      <c r="C160" s="137"/>
      <c r="D160" s="137"/>
    </row>
    <row r="161" spans="1:4" ht="21.75" customHeight="1">
      <c r="A161" s="517"/>
      <c r="C161" s="137"/>
      <c r="D161" s="137"/>
    </row>
    <row r="162" spans="1:4" ht="12.75">
      <c r="A162" s="212"/>
      <c r="C162" s="137"/>
      <c r="D162" s="137"/>
    </row>
    <row r="163" spans="1:4" ht="12.75" customHeight="1">
      <c r="A163" s="514" t="s">
        <v>2799</v>
      </c>
      <c r="C163" s="137"/>
      <c r="D163" s="137"/>
    </row>
    <row r="164" spans="1:4" ht="12.75">
      <c r="A164" s="514"/>
      <c r="C164" s="137"/>
      <c r="D164" s="137"/>
    </row>
    <row r="165" spans="1:4" ht="12.75">
      <c r="A165" s="514"/>
      <c r="C165" s="137"/>
      <c r="D165" s="137"/>
    </row>
    <row r="166" spans="1:4" ht="12.75">
      <c r="A166" s="514"/>
      <c r="C166" s="137"/>
      <c r="D166" s="137"/>
    </row>
    <row r="167" spans="1:4" ht="12.75">
      <c r="A167" s="514"/>
      <c r="C167" s="137"/>
      <c r="D167" s="137"/>
    </row>
    <row r="168" spans="1:4" ht="12.75">
      <c r="A168" s="514"/>
      <c r="C168" s="137"/>
      <c r="D168" s="137"/>
    </row>
    <row r="169" spans="1:4" ht="24" customHeight="1">
      <c r="A169" s="514"/>
      <c r="C169" s="137"/>
      <c r="D169" s="137"/>
    </row>
    <row r="170" spans="1:4" ht="22.5" customHeight="1">
      <c r="A170" s="514"/>
      <c r="C170" s="137"/>
      <c r="D170" s="137"/>
    </row>
    <row r="171" spans="1:4" ht="33.75" customHeight="1">
      <c r="A171" s="514"/>
      <c r="C171" s="137"/>
      <c r="D171" s="137"/>
    </row>
    <row r="172" spans="1:4" ht="12.75">
      <c r="A172" s="213"/>
      <c r="C172" s="137"/>
      <c r="D172" s="137"/>
    </row>
    <row r="173" ht="12.75" customHeight="1">
      <c r="A173" s="517" t="s">
        <v>2800</v>
      </c>
    </row>
    <row r="174" ht="12.75">
      <c r="A174" s="517"/>
    </row>
    <row r="175" ht="12.75">
      <c r="A175" s="213"/>
    </row>
    <row r="176" ht="12.75" customHeight="1">
      <c r="A176" s="410" t="s">
        <v>2619</v>
      </c>
    </row>
    <row r="177" ht="12.75">
      <c r="A177" s="410" t="s">
        <v>2620</v>
      </c>
    </row>
    <row r="178" ht="12.75">
      <c r="A178" s="410" t="s">
        <v>2621</v>
      </c>
    </row>
    <row r="179" ht="12.75">
      <c r="A179" s="410" t="s">
        <v>2622</v>
      </c>
    </row>
    <row r="180" ht="12" customHeight="1">
      <c r="A180" s="410" t="s">
        <v>2623</v>
      </c>
    </row>
    <row r="181" ht="16.5" customHeight="1">
      <c r="A181" s="410" t="s">
        <v>2624</v>
      </c>
    </row>
    <row r="182" ht="12.75">
      <c r="A182" s="410" t="s">
        <v>2625</v>
      </c>
    </row>
    <row r="183" ht="12.75">
      <c r="A183" s="410" t="s">
        <v>2626</v>
      </c>
    </row>
    <row r="184" ht="12.75">
      <c r="A184" s="410" t="s">
        <v>2627</v>
      </c>
    </row>
    <row r="185" ht="12.75">
      <c r="A185" s="410" t="s">
        <v>2628</v>
      </c>
    </row>
    <row r="186" ht="12.75">
      <c r="A186" s="410" t="s">
        <v>2629</v>
      </c>
    </row>
    <row r="187" ht="12.75">
      <c r="A187" s="410" t="s">
        <v>2630</v>
      </c>
    </row>
    <row r="188" ht="12.75">
      <c r="A188" s="410" t="s">
        <v>2631</v>
      </c>
    </row>
    <row r="189" ht="12.75">
      <c r="A189" s="410" t="s">
        <v>2632</v>
      </c>
    </row>
    <row r="190" ht="12.75">
      <c r="A190" s="410"/>
    </row>
    <row r="191" spans="1:4" ht="12.75" customHeight="1">
      <c r="A191" s="517" t="s">
        <v>2425</v>
      </c>
      <c r="C191" s="137"/>
      <c r="D191" s="137"/>
    </row>
    <row r="192" spans="1:4" ht="12.75">
      <c r="A192" s="517"/>
      <c r="C192" s="137"/>
      <c r="D192" s="137"/>
    </row>
    <row r="193" spans="1:4" ht="12.75">
      <c r="A193" s="208"/>
      <c r="C193" s="137"/>
      <c r="D193" s="137"/>
    </row>
    <row r="194" spans="1:4" ht="12.75">
      <c r="A194" s="192"/>
      <c r="C194" s="137"/>
      <c r="D194" s="137"/>
    </row>
    <row r="195" spans="1:4" ht="12.75">
      <c r="A195" s="152" t="s">
        <v>2353</v>
      </c>
      <c r="C195" s="137"/>
      <c r="D195" s="137"/>
    </row>
    <row r="196" spans="1:4" ht="12.75">
      <c r="A196" s="516" t="s">
        <v>2355</v>
      </c>
      <c r="C196" s="137"/>
      <c r="D196" s="137"/>
    </row>
    <row r="197" spans="1:4" ht="12.75">
      <c r="A197" s="516"/>
      <c r="C197" s="137"/>
      <c r="D197" s="137"/>
    </row>
    <row r="198" spans="1:4" ht="12.75">
      <c r="A198" s="516"/>
      <c r="C198" s="137"/>
      <c r="D198" s="137"/>
    </row>
    <row r="199" spans="1:4" ht="12.75">
      <c r="A199" s="208"/>
      <c r="C199" s="137"/>
      <c r="D199" s="137"/>
    </row>
    <row r="200" ht="12.75">
      <c r="A200" s="150"/>
    </row>
    <row r="201" ht="12.75">
      <c r="A201" s="152" t="s">
        <v>2354</v>
      </c>
    </row>
    <row r="202" ht="12.75" customHeight="1">
      <c r="A202" s="516" t="s">
        <v>2418</v>
      </c>
    </row>
    <row r="203" ht="12.75">
      <c r="A203" s="516"/>
    </row>
    <row r="204" ht="13.5" thickBot="1">
      <c r="A204" s="209"/>
    </row>
    <row r="205" ht="13.5" thickTop="1">
      <c r="A205" s="133"/>
    </row>
    <row r="206" ht="15">
      <c r="A206" s="193"/>
    </row>
    <row r="208" spans="2:9" ht="12.75">
      <c r="B208" s="135"/>
      <c r="C208" s="149"/>
      <c r="D208" s="513"/>
      <c r="E208" s="513"/>
      <c r="F208" s="513"/>
      <c r="G208" s="513"/>
      <c r="H208" s="149"/>
      <c r="I208" s="135"/>
    </row>
  </sheetData>
  <sheetProtection/>
  <mergeCells count="33">
    <mergeCell ref="A32:A35"/>
    <mergeCell ref="A55:A58"/>
    <mergeCell ref="A38:A39"/>
    <mergeCell ref="A41:A52"/>
    <mergeCell ref="A61:A62"/>
    <mergeCell ref="A151:A155"/>
    <mergeCell ref="A173:A174"/>
    <mergeCell ref="A145:A146"/>
    <mergeCell ref="A120:A129"/>
    <mergeCell ref="A64:A75"/>
    <mergeCell ref="A78:A79"/>
    <mergeCell ref="A83:A84"/>
    <mergeCell ref="A81:A82"/>
    <mergeCell ref="D29:G29"/>
    <mergeCell ref="D31:G31"/>
    <mergeCell ref="A202:A203"/>
    <mergeCell ref="A102:A107"/>
    <mergeCell ref="A196:A198"/>
    <mergeCell ref="D86:G86"/>
    <mergeCell ref="A137:A140"/>
    <mergeCell ref="A191:A192"/>
    <mergeCell ref="A142:A143"/>
    <mergeCell ref="A87:A90"/>
    <mergeCell ref="D208:G208"/>
    <mergeCell ref="D92:G92"/>
    <mergeCell ref="D96:G96"/>
    <mergeCell ref="A163:A171"/>
    <mergeCell ref="A97:A99"/>
    <mergeCell ref="A111:A118"/>
    <mergeCell ref="A131:A135"/>
    <mergeCell ref="A157:A161"/>
    <mergeCell ref="A93:A94"/>
    <mergeCell ref="A148:A149"/>
  </mergeCells>
  <hyperlinks>
    <hyperlink ref="A22" location="Manual" display="(1) Manual"/>
    <hyperlink ref="A28" location="Glossary" display="(2) Glossary"/>
    <hyperlink ref="A31" location="'Fixtures Form'!A1" display="(4) Fixtures Form"/>
    <hyperlink ref="A86" location="'Wattage Table'!A1" display="(6) Wattage Table"/>
    <hyperlink ref="A92" location="Legend" display="(7) Fixture Code Legend"/>
    <hyperlink ref="A96" location="Locator" display="(8) Fixture Code Locator"/>
    <hyperlink ref="A101"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 ref="A54" location="'Controls Form'!A1" display="(4) Controls Form"/>
    <hyperlink ref="A77" location="Summary!A1" display="(4) Summary"/>
    <hyperlink ref="A37" location="'Fixtures User Input'!A1" display="(5) Fixtures User Input"/>
    <hyperlink ref="A60" location="'Controls User Input'!A1" display="(7) Controls User Input "/>
  </hyperlinks>
  <printOptions/>
  <pageMargins left="0.7" right="0.7" top="0.75" bottom="0.75" header="0.3" footer="0.3"/>
  <pageSetup horizontalDpi="600" verticalDpi="600" orientation="portrait" r:id="rId1"/>
  <headerFooter>
    <oddFooter>&amp;CPage &amp;P of &amp;N</oddFooter>
  </headerFooter>
  <rowBreaks count="3" manualBreakCount="3">
    <brk id="85" max="0" man="1"/>
    <brk id="130" max="0" man="1"/>
    <brk id="172" max="0" man="1"/>
  </rowBreaks>
</worksheet>
</file>

<file path=xl/worksheets/sheet10.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23">
      <selection activeCell="A46" sqref="A46:D46"/>
    </sheetView>
  </sheetViews>
  <sheetFormatPr defaultColWidth="9.140625" defaultRowHeight="12.75"/>
  <cols>
    <col min="1" max="16384" width="9.140625" style="1" customWidth="1"/>
  </cols>
  <sheetData>
    <row r="1" spans="1:5" ht="18" thickBot="1">
      <c r="A1" s="2" t="s">
        <v>1172</v>
      </c>
      <c r="B1" s="3"/>
      <c r="C1" s="3"/>
      <c r="D1" s="3"/>
      <c r="E1" s="4"/>
    </row>
    <row r="2" spans="1:10" ht="15" thickBot="1">
      <c r="A2" s="5" t="s">
        <v>1173</v>
      </c>
      <c r="B2" s="3"/>
      <c r="C2" s="3"/>
      <c r="D2" s="3"/>
      <c r="E2" s="4"/>
      <c r="F2" s="571" t="s">
        <v>1174</v>
      </c>
      <c r="G2" s="572"/>
      <c r="H2" s="572"/>
      <c r="I2" s="572"/>
      <c r="J2" s="573"/>
    </row>
    <row r="3" spans="1:10" ht="12.75">
      <c r="A3" s="6"/>
      <c r="B3" s="7"/>
      <c r="C3" s="8" t="s">
        <v>1175</v>
      </c>
      <c r="D3" s="8"/>
      <c r="E3" s="9"/>
      <c r="F3" s="10" t="s">
        <v>1176</v>
      </c>
      <c r="G3" s="7"/>
      <c r="H3" s="7"/>
      <c r="I3" s="8" t="s">
        <v>1177</v>
      </c>
      <c r="J3" s="9"/>
    </row>
    <row r="4" spans="1:10" ht="12.75">
      <c r="A4" s="10" t="s">
        <v>1177</v>
      </c>
      <c r="B4" s="7"/>
      <c r="C4" s="11" t="s">
        <v>1178</v>
      </c>
      <c r="D4" s="8"/>
      <c r="E4" s="9"/>
      <c r="F4" s="10" t="s">
        <v>1179</v>
      </c>
      <c r="G4" s="7"/>
      <c r="H4" s="7"/>
      <c r="I4" s="8" t="s">
        <v>1180</v>
      </c>
      <c r="J4" s="9"/>
    </row>
    <row r="5" spans="1:10" ht="12.75">
      <c r="A5" s="6"/>
      <c r="B5" s="7"/>
      <c r="C5" s="7"/>
      <c r="D5" s="8" t="s">
        <v>1181</v>
      </c>
      <c r="E5" s="9"/>
      <c r="F5" s="10" t="s">
        <v>1182</v>
      </c>
      <c r="G5" s="7"/>
      <c r="H5" s="7"/>
      <c r="I5" s="7"/>
      <c r="J5" s="9"/>
    </row>
    <row r="6" spans="1:10" ht="12.75">
      <c r="A6" s="10" t="s">
        <v>1183</v>
      </c>
      <c r="B6" s="7"/>
      <c r="C6" s="7"/>
      <c r="D6" s="8" t="s">
        <v>1184</v>
      </c>
      <c r="E6" s="9"/>
      <c r="F6" s="6"/>
      <c r="G6" s="7"/>
      <c r="H6" s="7"/>
      <c r="I6" s="7"/>
      <c r="J6" s="9"/>
    </row>
    <row r="7" spans="1:10" ht="15">
      <c r="A7" s="10" t="s">
        <v>1185</v>
      </c>
      <c r="B7" s="7"/>
      <c r="C7" s="7"/>
      <c r="D7" s="7"/>
      <c r="E7" s="9"/>
      <c r="F7" s="6"/>
      <c r="G7" s="7"/>
      <c r="H7" s="12" t="s">
        <v>642</v>
      </c>
      <c r="I7" s="7"/>
      <c r="J7" s="9"/>
    </row>
    <row r="8" spans="1:10" ht="15">
      <c r="A8" s="6"/>
      <c r="B8" s="13" t="s">
        <v>439</v>
      </c>
      <c r="C8" s="7"/>
      <c r="D8" s="7"/>
      <c r="E8" s="9"/>
      <c r="F8" s="6"/>
      <c r="G8" s="7"/>
      <c r="H8" s="7"/>
      <c r="I8" s="7"/>
      <c r="J8" s="9"/>
    </row>
    <row r="9" spans="1:10" ht="12.75">
      <c r="A9" s="6"/>
      <c r="B9" s="7"/>
      <c r="C9" s="7"/>
      <c r="D9" s="8" t="s">
        <v>1186</v>
      </c>
      <c r="E9" s="9"/>
      <c r="F9" s="6"/>
      <c r="G9" s="7"/>
      <c r="H9" s="7"/>
      <c r="I9" s="7"/>
      <c r="J9" s="9"/>
    </row>
    <row r="10" spans="1:10" ht="12.75">
      <c r="A10" s="14" t="s">
        <v>1187</v>
      </c>
      <c r="B10" s="7"/>
      <c r="C10" s="7"/>
      <c r="D10" s="8" t="s">
        <v>1188</v>
      </c>
      <c r="E10" s="9"/>
      <c r="F10" s="15" t="s">
        <v>1189</v>
      </c>
      <c r="G10" s="16"/>
      <c r="H10" s="7"/>
      <c r="I10" s="8" t="s">
        <v>1190</v>
      </c>
      <c r="J10" s="9"/>
    </row>
    <row r="11" spans="1:10" ht="12.75">
      <c r="A11" s="17" t="s">
        <v>1191</v>
      </c>
      <c r="B11" s="7"/>
      <c r="C11" s="7"/>
      <c r="D11" s="7"/>
      <c r="E11" s="9"/>
      <c r="F11" s="6"/>
      <c r="G11" s="16" t="s">
        <v>1192</v>
      </c>
      <c r="H11" s="7"/>
      <c r="I11" s="8" t="s">
        <v>1193</v>
      </c>
      <c r="J11" s="9"/>
    </row>
    <row r="12" spans="1:10" ht="12.75">
      <c r="A12" s="6"/>
      <c r="B12" s="8" t="s">
        <v>1194</v>
      </c>
      <c r="C12" s="7"/>
      <c r="D12" s="8" t="s">
        <v>1190</v>
      </c>
      <c r="E12" s="9"/>
      <c r="F12" s="6"/>
      <c r="G12" s="7"/>
      <c r="H12" s="7"/>
      <c r="I12" s="7"/>
      <c r="J12" s="9"/>
    </row>
    <row r="13" spans="1:10" ht="13.5" thickBot="1">
      <c r="A13" s="18"/>
      <c r="B13" s="19" t="s">
        <v>1195</v>
      </c>
      <c r="C13" s="20"/>
      <c r="D13" s="19" t="s">
        <v>1193</v>
      </c>
      <c r="E13" s="21"/>
      <c r="F13" s="18"/>
      <c r="G13" s="20"/>
      <c r="H13" s="20"/>
      <c r="I13" s="20"/>
      <c r="J13" s="21"/>
    </row>
    <row r="14" spans="1:10" ht="12.75">
      <c r="A14" s="6"/>
      <c r="B14" s="7"/>
      <c r="C14" s="7"/>
      <c r="D14" s="7"/>
      <c r="E14" s="7"/>
      <c r="F14" s="7"/>
      <c r="G14" s="7"/>
      <c r="H14" s="7"/>
      <c r="I14" s="7"/>
      <c r="J14" s="9"/>
    </row>
    <row r="15" spans="1:10" ht="14.25">
      <c r="A15" s="28" t="s">
        <v>1196</v>
      </c>
      <c r="B15" s="7"/>
      <c r="C15" s="7"/>
      <c r="D15" s="7"/>
      <c r="E15" s="7"/>
      <c r="F15" s="7"/>
      <c r="G15" s="7"/>
      <c r="H15" s="7"/>
      <c r="I15" s="7"/>
      <c r="J15" s="9"/>
    </row>
    <row r="16" spans="1:10" ht="14.25">
      <c r="A16" s="29" t="s">
        <v>1197</v>
      </c>
      <c r="B16" s="7"/>
      <c r="C16" s="7"/>
      <c r="D16" s="7"/>
      <c r="E16" s="7"/>
      <c r="F16" s="30" t="s">
        <v>1198</v>
      </c>
      <c r="G16" s="7"/>
      <c r="H16" s="7"/>
      <c r="I16" s="7"/>
      <c r="J16" s="9"/>
    </row>
    <row r="17" spans="1:10" ht="12.75">
      <c r="A17" s="6" t="s">
        <v>1199</v>
      </c>
      <c r="B17" s="7" t="s">
        <v>1200</v>
      </c>
      <c r="C17" s="7"/>
      <c r="D17" s="7"/>
      <c r="E17" s="7"/>
      <c r="F17" s="7"/>
      <c r="G17" s="7"/>
      <c r="H17" s="7"/>
      <c r="I17" s="7"/>
      <c r="J17" s="9"/>
    </row>
    <row r="18" spans="1:10" ht="12.75">
      <c r="A18" s="6" t="s">
        <v>1201</v>
      </c>
      <c r="B18" s="7" t="s">
        <v>1202</v>
      </c>
      <c r="C18" s="7"/>
      <c r="D18" s="7"/>
      <c r="E18" s="7"/>
      <c r="F18" s="7" t="s">
        <v>1203</v>
      </c>
      <c r="G18" s="7" t="s">
        <v>1204</v>
      </c>
      <c r="H18" s="7"/>
      <c r="I18" s="7"/>
      <c r="J18" s="9"/>
    </row>
    <row r="19" spans="1:10" ht="12.75">
      <c r="A19" s="6" t="s">
        <v>1205</v>
      </c>
      <c r="B19" s="7" t="s">
        <v>1206</v>
      </c>
      <c r="C19" s="7"/>
      <c r="D19" s="7"/>
      <c r="E19" s="7"/>
      <c r="F19" s="7" t="s">
        <v>1207</v>
      </c>
      <c r="G19" s="7" t="s">
        <v>1208</v>
      </c>
      <c r="H19" s="7"/>
      <c r="I19" s="7"/>
      <c r="J19" s="9"/>
    </row>
    <row r="20" spans="1:10" ht="12.75">
      <c r="A20" s="6" t="s">
        <v>1209</v>
      </c>
      <c r="B20" s="7" t="s">
        <v>1210</v>
      </c>
      <c r="C20" s="7"/>
      <c r="D20" s="7"/>
      <c r="E20" s="7"/>
      <c r="F20" s="7" t="s">
        <v>1211</v>
      </c>
      <c r="G20" s="7" t="s">
        <v>1212</v>
      </c>
      <c r="H20" s="7"/>
      <c r="I20" s="7"/>
      <c r="J20" s="9"/>
    </row>
    <row r="21" spans="1:10" ht="12.75">
      <c r="A21" s="6"/>
      <c r="B21" s="7" t="s">
        <v>1213</v>
      </c>
      <c r="C21" s="7"/>
      <c r="D21" s="7"/>
      <c r="E21" s="7"/>
      <c r="F21" s="7" t="s">
        <v>1214</v>
      </c>
      <c r="G21" s="7" t="s">
        <v>1215</v>
      </c>
      <c r="H21" s="7"/>
      <c r="I21" s="7"/>
      <c r="J21" s="9"/>
    </row>
    <row r="22" spans="1:10" ht="12.75">
      <c r="A22" s="6" t="s">
        <v>1216</v>
      </c>
      <c r="B22" s="7" t="s">
        <v>1217</v>
      </c>
      <c r="C22" s="7"/>
      <c r="D22" s="7"/>
      <c r="E22" s="7"/>
      <c r="F22" s="7" t="s">
        <v>1218</v>
      </c>
      <c r="G22" s="7" t="s">
        <v>1219</v>
      </c>
      <c r="H22" s="7"/>
      <c r="I22" s="7"/>
      <c r="J22" s="9"/>
    </row>
    <row r="23" spans="1:10" ht="12.75">
      <c r="A23" s="6" t="s">
        <v>1220</v>
      </c>
      <c r="B23" s="7" t="s">
        <v>1221</v>
      </c>
      <c r="C23" s="7"/>
      <c r="D23" s="7"/>
      <c r="E23" s="7"/>
      <c r="F23" s="7" t="s">
        <v>1222</v>
      </c>
      <c r="G23" s="7" t="s">
        <v>1223</v>
      </c>
      <c r="H23" s="7"/>
      <c r="I23" s="7"/>
      <c r="J23" s="9"/>
    </row>
    <row r="24" spans="1:10" ht="12.75">
      <c r="A24" s="6" t="s">
        <v>1224</v>
      </c>
      <c r="B24" s="7" t="s">
        <v>1225</v>
      </c>
      <c r="C24" s="7"/>
      <c r="D24" s="7"/>
      <c r="E24" s="7"/>
      <c r="F24" s="7" t="s">
        <v>1226</v>
      </c>
      <c r="G24" s="7" t="s">
        <v>1227</v>
      </c>
      <c r="H24" s="7"/>
      <c r="I24" s="7"/>
      <c r="J24" s="9"/>
    </row>
    <row r="25" spans="1:10" ht="12.75">
      <c r="A25" s="6" t="s">
        <v>1228</v>
      </c>
      <c r="B25" s="7" t="s">
        <v>1229</v>
      </c>
      <c r="C25" s="7"/>
      <c r="D25" s="7"/>
      <c r="E25" s="7"/>
      <c r="F25" s="7"/>
      <c r="G25" s="7"/>
      <c r="H25" s="7"/>
      <c r="I25" s="7"/>
      <c r="J25" s="9"/>
    </row>
    <row r="26" spans="1:10" ht="12.75">
      <c r="A26" s="6" t="s">
        <v>1230</v>
      </c>
      <c r="B26" s="7" t="s">
        <v>1231</v>
      </c>
      <c r="C26" s="7"/>
      <c r="D26" s="7"/>
      <c r="E26" s="7"/>
      <c r="F26" s="7" t="s">
        <v>1232</v>
      </c>
      <c r="G26" s="7"/>
      <c r="H26" s="7"/>
      <c r="I26" s="7"/>
      <c r="J26" s="9"/>
    </row>
    <row r="27" spans="1:10" ht="14.25">
      <c r="A27" s="6" t="s">
        <v>1233</v>
      </c>
      <c r="B27" s="7" t="s">
        <v>1234</v>
      </c>
      <c r="C27" s="7"/>
      <c r="D27" s="7"/>
      <c r="E27" s="7"/>
      <c r="F27" s="30" t="s">
        <v>1235</v>
      </c>
      <c r="G27" s="7"/>
      <c r="H27" s="7"/>
      <c r="I27" s="7"/>
      <c r="J27" s="9"/>
    </row>
    <row r="28" spans="1:10" ht="12.75">
      <c r="A28" s="6" t="s">
        <v>1236</v>
      </c>
      <c r="B28" s="7" t="s">
        <v>1237</v>
      </c>
      <c r="C28" s="7"/>
      <c r="D28" s="7"/>
      <c r="E28" s="7"/>
      <c r="F28" s="7" t="s">
        <v>1238</v>
      </c>
      <c r="G28" s="7" t="s">
        <v>26</v>
      </c>
      <c r="H28" s="7"/>
      <c r="I28" s="7"/>
      <c r="J28" s="9"/>
    </row>
    <row r="29" spans="1:10" ht="12.75">
      <c r="A29" s="6" t="s">
        <v>1239</v>
      </c>
      <c r="B29" s="7" t="s">
        <v>1240</v>
      </c>
      <c r="C29" s="7"/>
      <c r="D29" s="7"/>
      <c r="E29" s="7"/>
      <c r="F29" s="7" t="s">
        <v>1241</v>
      </c>
      <c r="G29" s="7" t="s">
        <v>1242</v>
      </c>
      <c r="H29" s="7"/>
      <c r="I29" s="7"/>
      <c r="J29" s="9"/>
    </row>
    <row r="30" spans="1:10" ht="12.75">
      <c r="A30" s="6" t="s">
        <v>1243</v>
      </c>
      <c r="B30" s="7" t="s">
        <v>1244</v>
      </c>
      <c r="C30" s="7"/>
      <c r="D30" s="7"/>
      <c r="E30" s="7"/>
      <c r="F30" s="7" t="s">
        <v>1245</v>
      </c>
      <c r="G30" s="7" t="s">
        <v>1246</v>
      </c>
      <c r="H30" s="7"/>
      <c r="I30" s="7"/>
      <c r="J30" s="9"/>
    </row>
    <row r="31" spans="1:10" ht="12.75">
      <c r="A31" s="6" t="s">
        <v>1247</v>
      </c>
      <c r="B31" s="7" t="s">
        <v>1248</v>
      </c>
      <c r="C31" s="7"/>
      <c r="D31" s="7"/>
      <c r="E31" s="7"/>
      <c r="F31" s="7"/>
      <c r="G31" s="7"/>
      <c r="H31" s="7"/>
      <c r="I31" s="7"/>
      <c r="J31" s="9"/>
    </row>
    <row r="32" spans="1:10" ht="14.25">
      <c r="A32" s="6" t="s">
        <v>1249</v>
      </c>
      <c r="B32" s="7" t="s">
        <v>1250</v>
      </c>
      <c r="C32" s="7"/>
      <c r="D32" s="7"/>
      <c r="E32" s="7"/>
      <c r="F32" s="30" t="s">
        <v>1251</v>
      </c>
      <c r="G32" s="7"/>
      <c r="H32" s="7"/>
      <c r="I32" s="7"/>
      <c r="J32" s="9"/>
    </row>
    <row r="33" spans="1:10" ht="12.75">
      <c r="A33" s="6" t="s">
        <v>1252</v>
      </c>
      <c r="B33" s="504" t="s">
        <v>2823</v>
      </c>
      <c r="C33" s="7"/>
      <c r="D33" s="7"/>
      <c r="E33" s="7"/>
      <c r="F33" s="7" t="s">
        <v>1253</v>
      </c>
      <c r="G33" s="7" t="s">
        <v>1254</v>
      </c>
      <c r="H33" s="7"/>
      <c r="I33" s="7"/>
      <c r="J33" s="9"/>
    </row>
    <row r="34" spans="1:10" ht="12.75">
      <c r="A34" s="503" t="s">
        <v>2821</v>
      </c>
      <c r="B34" s="504" t="s">
        <v>2822</v>
      </c>
      <c r="C34" s="7"/>
      <c r="D34" s="7"/>
      <c r="E34" s="7"/>
      <c r="F34" s="7" t="s">
        <v>1257</v>
      </c>
      <c r="G34" s="7" t="s">
        <v>1258</v>
      </c>
      <c r="H34" s="7"/>
      <c r="I34" s="7"/>
      <c r="J34" s="9"/>
    </row>
    <row r="35" spans="1:10" ht="12.75">
      <c r="A35" s="6" t="s">
        <v>1255</v>
      </c>
      <c r="B35" s="7" t="s">
        <v>1256</v>
      </c>
      <c r="C35" s="7"/>
      <c r="D35" s="7"/>
      <c r="E35" s="7"/>
      <c r="F35" s="7"/>
      <c r="G35" s="7" t="s">
        <v>1261</v>
      </c>
      <c r="H35" s="7"/>
      <c r="I35" s="7"/>
      <c r="J35" s="9"/>
    </row>
    <row r="36" spans="1:10" ht="12.75">
      <c r="A36" s="6" t="s">
        <v>1259</v>
      </c>
      <c r="B36" s="7" t="s">
        <v>1260</v>
      </c>
      <c r="C36" s="7"/>
      <c r="D36" s="7"/>
      <c r="E36" s="7"/>
      <c r="F36" s="7"/>
      <c r="G36" s="7" t="s">
        <v>1264</v>
      </c>
      <c r="H36" s="7"/>
      <c r="I36" s="7"/>
      <c r="J36" s="9"/>
    </row>
    <row r="37" spans="1:10" ht="12.75">
      <c r="A37" s="6" t="s">
        <v>1262</v>
      </c>
      <c r="B37" s="7" t="s">
        <v>1263</v>
      </c>
      <c r="C37" s="7"/>
      <c r="D37" s="7"/>
      <c r="E37" s="7"/>
      <c r="F37" s="7"/>
      <c r="G37" s="7"/>
      <c r="H37" s="7"/>
      <c r="I37" s="7"/>
      <c r="J37" s="9"/>
    </row>
    <row r="38" spans="1:10" ht="14.25">
      <c r="A38" s="6" t="s">
        <v>1265</v>
      </c>
      <c r="B38" s="7" t="s">
        <v>1266</v>
      </c>
      <c r="C38" s="7"/>
      <c r="D38" s="7"/>
      <c r="E38" s="7"/>
      <c r="F38" s="30" t="s">
        <v>1267</v>
      </c>
      <c r="G38" s="7"/>
      <c r="H38" s="7"/>
      <c r="I38" s="7"/>
      <c r="J38" s="9"/>
    </row>
    <row r="39" spans="1:10" ht="14.25">
      <c r="A39" s="6"/>
      <c r="B39" s="7"/>
      <c r="C39" s="7"/>
      <c r="D39" s="7"/>
      <c r="E39" s="7"/>
      <c r="F39" s="30" t="s">
        <v>1269</v>
      </c>
      <c r="G39" s="7"/>
      <c r="H39" s="7"/>
      <c r="I39" s="7"/>
      <c r="J39" s="9"/>
    </row>
    <row r="40" spans="1:10" ht="14.25">
      <c r="A40" s="29" t="s">
        <v>1268</v>
      </c>
      <c r="B40" s="7"/>
      <c r="C40" s="7"/>
      <c r="D40" s="7"/>
      <c r="E40" s="7"/>
      <c r="F40" s="7" t="s">
        <v>1270</v>
      </c>
      <c r="G40" s="7"/>
      <c r="H40" s="7"/>
      <c r="I40" s="7"/>
      <c r="J40" s="9"/>
    </row>
    <row r="41" spans="1:10" ht="14.25">
      <c r="A41" s="29" t="s">
        <v>1235</v>
      </c>
      <c r="B41" s="7"/>
      <c r="C41" s="7"/>
      <c r="D41" s="7"/>
      <c r="E41" s="7"/>
      <c r="F41" s="7" t="s">
        <v>1273</v>
      </c>
      <c r="G41" s="7"/>
      <c r="H41" s="7"/>
      <c r="I41" s="7"/>
      <c r="J41" s="9"/>
    </row>
    <row r="42" spans="1:10" ht="12.75">
      <c r="A42" s="6" t="s">
        <v>1271</v>
      </c>
      <c r="B42" s="7" t="s">
        <v>1272</v>
      </c>
      <c r="C42" s="7"/>
      <c r="D42" s="7"/>
      <c r="E42" s="7"/>
      <c r="F42" s="7" t="s">
        <v>1276</v>
      </c>
      <c r="G42" s="7"/>
      <c r="H42" s="7"/>
      <c r="I42" s="7"/>
      <c r="J42" s="9"/>
    </row>
    <row r="43" spans="1:10" ht="12.75">
      <c r="A43" s="6" t="s">
        <v>1274</v>
      </c>
      <c r="B43" s="7" t="s">
        <v>1275</v>
      </c>
      <c r="C43" s="7"/>
      <c r="D43" s="7"/>
      <c r="E43" s="7"/>
      <c r="F43" s="7" t="s">
        <v>1279</v>
      </c>
      <c r="G43" s="7"/>
      <c r="H43" s="7"/>
      <c r="I43" s="7"/>
      <c r="J43" s="9"/>
    </row>
    <row r="44" spans="1:10" ht="12.75">
      <c r="A44" s="6" t="s">
        <v>1277</v>
      </c>
      <c r="B44" s="7" t="s">
        <v>1278</v>
      </c>
      <c r="C44" s="7"/>
      <c r="D44" s="7"/>
      <c r="E44" s="7"/>
      <c r="F44" s="7"/>
      <c r="G44" s="7"/>
      <c r="H44" s="7"/>
      <c r="I44" s="7"/>
      <c r="J44" s="9"/>
    </row>
    <row r="45" spans="1:10" ht="14.25">
      <c r="A45" s="6" t="s">
        <v>1280</v>
      </c>
      <c r="B45" s="7" t="s">
        <v>1281</v>
      </c>
      <c r="C45" s="7"/>
      <c r="D45" s="7"/>
      <c r="E45" s="7"/>
      <c r="F45" s="30" t="s">
        <v>1283</v>
      </c>
      <c r="G45" s="7"/>
      <c r="H45" s="7"/>
      <c r="I45" s="7"/>
      <c r="J45" s="9"/>
    </row>
    <row r="46" spans="1:10" ht="12.75">
      <c r="A46" s="503" t="s">
        <v>2819</v>
      </c>
      <c r="B46" s="504" t="s">
        <v>2820</v>
      </c>
      <c r="C46" s="7"/>
      <c r="D46" s="7"/>
      <c r="E46" s="7"/>
      <c r="F46" s="7" t="s">
        <v>1286</v>
      </c>
      <c r="G46" s="7"/>
      <c r="H46" s="7"/>
      <c r="I46" s="7"/>
      <c r="J46" s="9"/>
    </row>
    <row r="47" spans="1:10" ht="12.75">
      <c r="A47" s="6" t="s">
        <v>1238</v>
      </c>
      <c r="B47" s="7" t="s">
        <v>1282</v>
      </c>
      <c r="C47" s="7"/>
      <c r="D47" s="7"/>
      <c r="E47" s="7"/>
      <c r="F47" s="7" t="s">
        <v>1289</v>
      </c>
      <c r="G47" s="7"/>
      <c r="H47" s="7"/>
      <c r="I47" s="7"/>
      <c r="J47" s="9"/>
    </row>
    <row r="48" spans="1:10" ht="12.75">
      <c r="A48" s="6" t="s">
        <v>1284</v>
      </c>
      <c r="B48" s="7" t="s">
        <v>1285</v>
      </c>
      <c r="C48" s="7"/>
      <c r="D48" s="7"/>
      <c r="E48" s="7"/>
      <c r="F48" s="7" t="s">
        <v>1291</v>
      </c>
      <c r="G48" s="7"/>
      <c r="H48" s="7"/>
      <c r="I48" s="7"/>
      <c r="J48" s="9"/>
    </row>
    <row r="49" spans="1:10" ht="12.75">
      <c r="A49" s="6" t="s">
        <v>1287</v>
      </c>
      <c r="B49" s="7" t="s">
        <v>1288</v>
      </c>
      <c r="C49" s="7"/>
      <c r="D49" s="7"/>
      <c r="E49" s="7"/>
      <c r="F49" s="7" t="s">
        <v>1294</v>
      </c>
      <c r="G49" s="7"/>
      <c r="H49" s="7"/>
      <c r="I49" s="7"/>
      <c r="J49" s="9"/>
    </row>
    <row r="50" spans="1:10" ht="12.75">
      <c r="A50" s="6" t="s">
        <v>1245</v>
      </c>
      <c r="B50" s="7" t="s">
        <v>1290</v>
      </c>
      <c r="C50" s="7"/>
      <c r="D50" s="7"/>
      <c r="E50" s="7"/>
      <c r="F50" s="7"/>
      <c r="G50" s="7"/>
      <c r="H50" s="7"/>
      <c r="I50" s="7"/>
      <c r="J50" s="9"/>
    </row>
    <row r="51" spans="1:10" ht="14.25">
      <c r="A51" s="6" t="s">
        <v>1292</v>
      </c>
      <c r="B51" s="7" t="s">
        <v>1293</v>
      </c>
      <c r="C51" s="7"/>
      <c r="D51" s="7"/>
      <c r="E51" s="7"/>
      <c r="F51" s="30" t="s">
        <v>1298</v>
      </c>
      <c r="G51" s="7"/>
      <c r="H51" s="7"/>
      <c r="I51" s="7"/>
      <c r="J51" s="9"/>
    </row>
    <row r="52" spans="1:10" ht="12.75">
      <c r="A52" s="6" t="s">
        <v>1224</v>
      </c>
      <c r="B52" s="7" t="s">
        <v>1295</v>
      </c>
      <c r="C52" s="7"/>
      <c r="D52" s="7"/>
      <c r="E52" s="7"/>
      <c r="F52" s="7" t="s">
        <v>1300</v>
      </c>
      <c r="G52" s="7"/>
      <c r="H52" s="7"/>
      <c r="I52" s="7"/>
      <c r="J52" s="9"/>
    </row>
    <row r="53" spans="1:10" ht="12.75">
      <c r="A53" s="6" t="s">
        <v>1296</v>
      </c>
      <c r="B53" s="7" t="s">
        <v>1297</v>
      </c>
      <c r="C53" s="7"/>
      <c r="D53" s="7"/>
      <c r="E53" s="7"/>
      <c r="F53" s="7" t="s">
        <v>1302</v>
      </c>
      <c r="G53" s="7"/>
      <c r="H53" s="7"/>
      <c r="I53" s="7"/>
      <c r="J53" s="9"/>
    </row>
    <row r="54" spans="1:10" ht="12.75">
      <c r="A54" s="6" t="s">
        <v>1241</v>
      </c>
      <c r="B54" s="7" t="s">
        <v>1299</v>
      </c>
      <c r="C54" s="7"/>
      <c r="D54" s="7"/>
      <c r="E54" s="7"/>
      <c r="F54" s="7" t="s">
        <v>1305</v>
      </c>
      <c r="G54" s="7"/>
      <c r="H54" s="7"/>
      <c r="I54" s="7"/>
      <c r="J54" s="9"/>
    </row>
    <row r="55" spans="1:10" ht="12.75">
      <c r="A55" s="6" t="s">
        <v>1277</v>
      </c>
      <c r="B55" s="7" t="s">
        <v>1301</v>
      </c>
      <c r="C55" s="7"/>
      <c r="D55" s="7"/>
      <c r="E55" s="7"/>
      <c r="F55" s="7" t="s">
        <v>1308</v>
      </c>
      <c r="G55" s="7"/>
      <c r="H55" s="7"/>
      <c r="I55" s="7"/>
      <c r="J55" s="9"/>
    </row>
    <row r="56" spans="1:10" ht="12.75">
      <c r="A56" s="6" t="s">
        <v>1303</v>
      </c>
      <c r="B56" s="7" t="s">
        <v>1304</v>
      </c>
      <c r="C56" s="7"/>
      <c r="D56" s="7"/>
      <c r="E56" s="7"/>
      <c r="F56" s="7" t="s">
        <v>1310</v>
      </c>
      <c r="G56" s="7"/>
      <c r="H56" s="7"/>
      <c r="I56" s="7"/>
      <c r="J56" s="9"/>
    </row>
    <row r="57" spans="1:10" ht="12.75">
      <c r="A57" s="6" t="s">
        <v>1306</v>
      </c>
      <c r="B57" s="7" t="s">
        <v>1307</v>
      </c>
      <c r="C57" s="7"/>
      <c r="D57" s="7"/>
      <c r="E57" s="7"/>
      <c r="F57" s="7"/>
      <c r="G57" s="7"/>
      <c r="H57" s="7"/>
      <c r="I57" s="7"/>
      <c r="J57" s="9"/>
    </row>
    <row r="58" spans="1:10" ht="14.25">
      <c r="A58" s="6" t="s">
        <v>1253</v>
      </c>
      <c r="B58" s="7" t="s">
        <v>1309</v>
      </c>
      <c r="C58" s="7"/>
      <c r="D58" s="7"/>
      <c r="E58" s="7"/>
      <c r="F58" s="30" t="s">
        <v>1311</v>
      </c>
      <c r="G58" s="7"/>
      <c r="H58" s="7"/>
      <c r="I58" s="7"/>
      <c r="J58" s="9"/>
    </row>
    <row r="59" spans="1:10" ht="12.75">
      <c r="A59" s="6"/>
      <c r="B59" s="7"/>
      <c r="C59" s="7"/>
      <c r="D59" s="7"/>
      <c r="E59" s="7"/>
      <c r="F59" s="7" t="s">
        <v>1312</v>
      </c>
      <c r="G59" s="7" t="s">
        <v>1313</v>
      </c>
      <c r="H59" s="7"/>
      <c r="I59" s="7"/>
      <c r="J59" s="9"/>
    </row>
    <row r="60" spans="1:10" ht="12.75">
      <c r="A60" s="6"/>
      <c r="B60" s="7"/>
      <c r="C60" s="7"/>
      <c r="D60" s="7"/>
      <c r="E60" s="7"/>
      <c r="F60" s="7" t="s">
        <v>1239</v>
      </c>
      <c r="G60" s="7" t="s">
        <v>1314</v>
      </c>
      <c r="H60" s="7"/>
      <c r="I60" s="7"/>
      <c r="J60" s="9"/>
    </row>
    <row r="61" spans="1:10" ht="12.75">
      <c r="A61" s="6"/>
      <c r="B61" s="7"/>
      <c r="C61" s="7"/>
      <c r="D61" s="7"/>
      <c r="E61" s="7"/>
      <c r="F61" s="7" t="s">
        <v>1315</v>
      </c>
      <c r="G61" s="7" t="s">
        <v>1316</v>
      </c>
      <c r="H61" s="7"/>
      <c r="I61" s="7"/>
      <c r="J61" s="9"/>
    </row>
    <row r="62" spans="1:10" ht="12.75">
      <c r="A62" s="6"/>
      <c r="B62" s="7"/>
      <c r="C62" s="7"/>
      <c r="D62" s="7"/>
      <c r="E62" s="7"/>
      <c r="F62" s="7"/>
      <c r="G62" s="7"/>
      <c r="H62" s="7"/>
      <c r="I62" s="7"/>
      <c r="J62" s="9"/>
    </row>
    <row r="63" spans="1:10" ht="12.75">
      <c r="A63" s="6" t="s">
        <v>1317</v>
      </c>
      <c r="B63" s="7"/>
      <c r="C63" s="7"/>
      <c r="D63" s="7"/>
      <c r="E63" s="7"/>
      <c r="F63" s="7"/>
      <c r="G63" s="7"/>
      <c r="H63" s="7"/>
      <c r="I63" s="7"/>
      <c r="J63" s="9"/>
    </row>
    <row r="64" spans="1:10" ht="12.75">
      <c r="A64" s="6" t="s">
        <v>1318</v>
      </c>
      <c r="B64" s="7"/>
      <c r="C64" s="7"/>
      <c r="D64" s="7"/>
      <c r="E64" s="7"/>
      <c r="F64" s="7"/>
      <c r="G64" s="7"/>
      <c r="H64" s="7"/>
      <c r="I64" s="7"/>
      <c r="J64" s="9"/>
    </row>
    <row r="65" spans="1:10" ht="13.5" thickBot="1">
      <c r="A65" s="18" t="s">
        <v>1319</v>
      </c>
      <c r="B65" s="20"/>
      <c r="C65" s="20"/>
      <c r="D65" s="20"/>
      <c r="E65" s="20"/>
      <c r="F65" s="20"/>
      <c r="G65" s="20"/>
      <c r="H65" s="20"/>
      <c r="I65" s="20"/>
      <c r="J65" s="21"/>
    </row>
  </sheetData>
  <sheetProtection/>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11.xml><?xml version="1.0" encoding="utf-8"?>
<worksheet xmlns="http://schemas.openxmlformats.org/spreadsheetml/2006/main" xmlns:r="http://schemas.openxmlformats.org/officeDocument/2006/relationships">
  <dimension ref="A1:V72"/>
  <sheetViews>
    <sheetView zoomScalePageLayoutView="0" workbookViewId="0" topLeftCell="A1">
      <selection activeCell="V34" sqref="V34"/>
    </sheetView>
  </sheetViews>
  <sheetFormatPr defaultColWidth="9.140625" defaultRowHeight="12.75"/>
  <cols>
    <col min="1" max="1" width="34.8515625" style="72" customWidth="1"/>
    <col min="2" max="2" width="32.140625" style="72" customWidth="1"/>
    <col min="3" max="3" width="8.421875" style="115" hidden="1" customWidth="1"/>
    <col min="4" max="4" width="5.7109375" style="96" hidden="1" customWidth="1"/>
    <col min="5" max="5" width="19.8515625" style="96" hidden="1" customWidth="1"/>
    <col min="6" max="10" width="3.7109375" style="96" hidden="1" customWidth="1"/>
    <col min="11" max="14" width="5.7109375" style="96" hidden="1" customWidth="1"/>
    <col min="15" max="15" width="11.140625" style="96" hidden="1" customWidth="1"/>
    <col min="16" max="16" width="3.421875" style="96" hidden="1" customWidth="1"/>
    <col min="17" max="17" width="9.140625" style="96" customWidth="1"/>
    <col min="18" max="18" width="28.140625" style="96" customWidth="1"/>
    <col min="19" max="16384" width="9.140625" style="72" customWidth="1"/>
  </cols>
  <sheetData>
    <row r="1" spans="1:2" ht="18">
      <c r="A1" s="579" t="s">
        <v>2130</v>
      </c>
      <c r="B1" s="579"/>
    </row>
    <row r="2" spans="1:18" ht="15.75">
      <c r="A2" s="578" t="s">
        <v>2373</v>
      </c>
      <c r="B2" s="578"/>
      <c r="D2" s="97"/>
      <c r="E2" s="97"/>
      <c r="R2" s="75" t="s">
        <v>2073</v>
      </c>
    </row>
    <row r="3" spans="1:5" ht="12.75">
      <c r="A3" s="125"/>
      <c r="D3" s="97"/>
      <c r="E3" s="97"/>
    </row>
    <row r="4" spans="1:5" ht="12.75">
      <c r="A4" s="125" t="s">
        <v>2066</v>
      </c>
      <c r="B4" s="73" t="s">
        <v>2074</v>
      </c>
      <c r="D4" s="97"/>
      <c r="E4" s="97"/>
    </row>
    <row r="5" spans="1:20" ht="13.5" thickBot="1">
      <c r="A5" s="125" t="s">
        <v>2432</v>
      </c>
      <c r="E5" s="98" t="s">
        <v>2025</v>
      </c>
      <c r="F5" s="98">
        <f>IF(ISBLANK(B23),"",IF(VLOOKUP($B$23,$E$6:$J$15,2,FALSE)=0,"",VLOOKUP($B$23,$E$6:$J$15,2,FALSE)))</f>
      </c>
      <c r="G5" s="98">
        <f>IF(ISBLANK(B23),"",IF(VLOOKUP($B$23,$E$6:$J$15,3,FALSE)=0,"",VLOOKUP($B$23,$E$6:$J$15,3,FALSE)))</f>
      </c>
      <c r="H5" s="98">
        <f>IF(ISBLANK(B23),"",IF(VLOOKUP($B$23,$E$6:$J$15,4,FALSE)=0,"",VLOOKUP($B$23,$E$6:$J$15,4,FALSE)))</f>
      </c>
      <c r="I5" s="98">
        <f>IF(ISBLANK(B23),"",IF(VLOOKUP($B$23,$E$6:$J$15,5,FALSE)=0,"",VLOOKUP($B$23,$E$6:$J$15,5,FALSE)))</f>
      </c>
      <c r="J5" s="98">
        <f>IF(ISBLANK(B23),"",IF(VLOOKUP($B$23,$E$6:$J$15,6,FALSE)=0,"",VLOOKUP($B$23,$E$6:$J$15,6,FALSE)))</f>
      </c>
      <c r="K5" s="98" t="s">
        <v>1183</v>
      </c>
      <c r="O5" s="98" t="s">
        <v>1194</v>
      </c>
      <c r="R5" s="106" t="s">
        <v>2064</v>
      </c>
      <c r="S5" s="96"/>
      <c r="T5" s="96"/>
    </row>
    <row r="6" spans="1:22" ht="15.75" thickBot="1">
      <c r="A6" s="576" t="s">
        <v>2170</v>
      </c>
      <c r="B6" s="577"/>
      <c r="E6" s="99" t="s">
        <v>1200</v>
      </c>
      <c r="F6" s="100" t="s">
        <v>2018</v>
      </c>
      <c r="G6" s="100" t="s">
        <v>2020</v>
      </c>
      <c r="H6" s="100" t="s">
        <v>2021</v>
      </c>
      <c r="I6" s="100" t="s">
        <v>2026</v>
      </c>
      <c r="J6" s="100" t="s">
        <v>2023</v>
      </c>
      <c r="K6" s="99" t="s">
        <v>1200</v>
      </c>
      <c r="L6" s="100" t="s">
        <v>2018</v>
      </c>
      <c r="M6" s="102" t="str">
        <f>CONCATENATE(K6,L6)</f>
        <v>Compact FluorescentStandard</v>
      </c>
      <c r="N6" s="103" t="s">
        <v>1199</v>
      </c>
      <c r="O6" s="100" t="s">
        <v>2038</v>
      </c>
      <c r="P6" s="103" t="s">
        <v>1284</v>
      </c>
      <c r="Q6" s="97"/>
      <c r="R6" s="122" t="s">
        <v>1269</v>
      </c>
      <c r="S6" s="102"/>
      <c r="T6" s="103"/>
      <c r="V6" s="74"/>
    </row>
    <row r="7" spans="3:22" ht="12.75">
      <c r="C7" s="120"/>
      <c r="E7" s="105" t="s">
        <v>1185</v>
      </c>
      <c r="F7" s="106" t="s">
        <v>2016</v>
      </c>
      <c r="G7" s="106" t="s">
        <v>2017</v>
      </c>
      <c r="H7" s="106"/>
      <c r="I7" s="97"/>
      <c r="J7" s="97"/>
      <c r="K7" s="108" t="s">
        <v>1200</v>
      </c>
      <c r="L7" s="106" t="s">
        <v>2020</v>
      </c>
      <c r="M7" s="97" t="str">
        <f aca="true" t="shared" si="0" ref="M7:M30">CONCATENATE(K7,L7)</f>
        <v>Compact FluorescentDouble-D shape</v>
      </c>
      <c r="N7" s="107" t="s">
        <v>1201</v>
      </c>
      <c r="O7" s="106" t="s">
        <v>2039</v>
      </c>
      <c r="P7" s="107" t="s">
        <v>1287</v>
      </c>
      <c r="Q7" s="97"/>
      <c r="R7" s="108" t="s">
        <v>1270</v>
      </c>
      <c r="S7" s="97"/>
      <c r="T7" s="107"/>
      <c r="V7" s="197"/>
    </row>
    <row r="8" spans="1:22" ht="12.75">
      <c r="A8" s="140" t="s">
        <v>2067</v>
      </c>
      <c r="B8" s="124" t="s">
        <v>1185</v>
      </c>
      <c r="E8" s="105" t="s">
        <v>1240</v>
      </c>
      <c r="F8" s="106" t="s">
        <v>2018</v>
      </c>
      <c r="G8" s="106" t="s">
        <v>2019</v>
      </c>
      <c r="H8" s="97"/>
      <c r="I8" s="97"/>
      <c r="J8" s="97"/>
      <c r="K8" s="108" t="s">
        <v>1200</v>
      </c>
      <c r="L8" s="106" t="s">
        <v>2021</v>
      </c>
      <c r="M8" s="97" t="str">
        <f t="shared" si="0"/>
        <v>Compact FluorescentSpiral</v>
      </c>
      <c r="N8" s="107" t="s">
        <v>1205</v>
      </c>
      <c r="O8" s="106" t="s">
        <v>2035</v>
      </c>
      <c r="P8" s="107" t="s">
        <v>1274</v>
      </c>
      <c r="Q8" s="97"/>
      <c r="R8" s="108" t="s">
        <v>1273</v>
      </c>
      <c r="S8" s="97"/>
      <c r="T8" s="107"/>
      <c r="V8" s="198"/>
    </row>
    <row r="9" spans="1:22" ht="12.75">
      <c r="A9" s="140" t="s">
        <v>2068</v>
      </c>
      <c r="B9" s="124" t="s">
        <v>2015</v>
      </c>
      <c r="C9" s="115" t="str">
        <f>IF(OR(ISBLANK(B8),ISBLANK(B9)),"",VLOOKUP(CONCATENATE(B8,B9),M6:N25,2,FALSE))</f>
        <v>F</v>
      </c>
      <c r="E9" s="108" t="s">
        <v>1248</v>
      </c>
      <c r="F9" s="106" t="s">
        <v>2018</v>
      </c>
      <c r="G9" s="97"/>
      <c r="H9" s="97"/>
      <c r="I9" s="97"/>
      <c r="J9" s="97"/>
      <c r="K9" s="108" t="s">
        <v>1200</v>
      </c>
      <c r="L9" s="106" t="s">
        <v>2026</v>
      </c>
      <c r="M9" s="97" t="str">
        <f t="shared" si="0"/>
        <v>Compact FluorescentTwin tube (including "Biaxial")</v>
      </c>
      <c r="N9" s="107" t="s">
        <v>1209</v>
      </c>
      <c r="O9" s="106" t="s">
        <v>2036</v>
      </c>
      <c r="P9" s="107" t="s">
        <v>1277</v>
      </c>
      <c r="Q9" s="97"/>
      <c r="R9" s="108" t="s">
        <v>1276</v>
      </c>
      <c r="S9" s="97"/>
      <c r="T9" s="107"/>
      <c r="V9" s="198"/>
    </row>
    <row r="10" spans="1:22" ht="12.75">
      <c r="A10" s="140" t="s">
        <v>2069</v>
      </c>
      <c r="B10" s="95"/>
      <c r="C10" s="115">
        <f>IF(ISBLANK(B10),"",VLOOKUP(B10,E30:F36,2,FALSE))</f>
      </c>
      <c r="E10" s="108" t="s">
        <v>1250</v>
      </c>
      <c r="F10" s="106" t="s">
        <v>2018</v>
      </c>
      <c r="G10" s="97"/>
      <c r="H10" s="97"/>
      <c r="I10" s="97"/>
      <c r="J10" s="97"/>
      <c r="K10" s="108" t="s">
        <v>1200</v>
      </c>
      <c r="L10" s="106" t="s">
        <v>2023</v>
      </c>
      <c r="M10" s="97" t="str">
        <f t="shared" si="0"/>
        <v>Compact FluorescentQuad tube</v>
      </c>
      <c r="N10" s="107" t="s">
        <v>1216</v>
      </c>
      <c r="O10" s="106" t="s">
        <v>2037</v>
      </c>
      <c r="P10" s="107" t="s">
        <v>1280</v>
      </c>
      <c r="Q10" s="97"/>
      <c r="R10" s="108" t="s">
        <v>1279</v>
      </c>
      <c r="S10" s="97"/>
      <c r="T10" s="107"/>
      <c r="V10" s="198"/>
    </row>
    <row r="11" spans="1:22" ht="12.75">
      <c r="A11" s="140" t="s">
        <v>2070</v>
      </c>
      <c r="B11" s="95"/>
      <c r="C11" s="116">
        <f>IF(ISBLANK(B11),"",VLOOKUP(B11,E39:F46,2,FALSE))</f>
      </c>
      <c r="E11" s="108" t="s">
        <v>1266</v>
      </c>
      <c r="F11" s="106" t="s">
        <v>2018</v>
      </c>
      <c r="G11" s="97"/>
      <c r="H11" s="97"/>
      <c r="I11" s="97"/>
      <c r="J11" s="97"/>
      <c r="K11" s="105" t="s">
        <v>2014</v>
      </c>
      <c r="L11" s="106" t="s">
        <v>1200</v>
      </c>
      <c r="M11" s="97" t="str">
        <f t="shared" si="0"/>
        <v>Exit SignCompact Fluorescent</v>
      </c>
      <c r="N11" s="107" t="s">
        <v>1220</v>
      </c>
      <c r="O11" s="106" t="s">
        <v>2034</v>
      </c>
      <c r="P11" s="107" t="s">
        <v>1238</v>
      </c>
      <c r="Q11" s="97"/>
      <c r="R11" s="108"/>
      <c r="S11" s="97"/>
      <c r="T11" s="107"/>
      <c r="V11" s="198"/>
    </row>
    <row r="12" spans="1:22" ht="15">
      <c r="A12" s="140" t="s">
        <v>2071</v>
      </c>
      <c r="B12" s="95"/>
      <c r="C12" s="116">
        <f>IF(ISBLANK(B12),"",VLOOKUP(B12,O6:P20,2,FALSE))</f>
      </c>
      <c r="E12" s="108" t="s">
        <v>1256</v>
      </c>
      <c r="F12" s="106" t="s">
        <v>2018</v>
      </c>
      <c r="G12" s="106" t="s">
        <v>2022</v>
      </c>
      <c r="H12" s="97"/>
      <c r="I12" s="97"/>
      <c r="J12" s="97"/>
      <c r="K12" s="105" t="s">
        <v>2014</v>
      </c>
      <c r="L12" s="106" t="s">
        <v>1250</v>
      </c>
      <c r="M12" s="97" t="str">
        <f t="shared" si="0"/>
        <v>Exit SignIncandescent</v>
      </c>
      <c r="N12" s="107" t="s">
        <v>1224</v>
      </c>
      <c r="O12" s="106" t="s">
        <v>1309</v>
      </c>
      <c r="P12" s="107" t="s">
        <v>1253</v>
      </c>
      <c r="Q12" s="97"/>
      <c r="R12" s="123" t="s">
        <v>1283</v>
      </c>
      <c r="S12" s="97"/>
      <c r="T12" s="107"/>
      <c r="V12" s="198"/>
    </row>
    <row r="13" spans="1:22" ht="12.75">
      <c r="A13" s="140" t="s">
        <v>2072</v>
      </c>
      <c r="B13" s="95"/>
      <c r="C13" s="116">
        <f>IF(ISBLANK(B13),"",VLOOKUP(B13,E18:F20,2,FALSE))</f>
      </c>
      <c r="E13" s="108" t="s">
        <v>1263</v>
      </c>
      <c r="F13" s="106" t="s">
        <v>2018</v>
      </c>
      <c r="G13" s="97"/>
      <c r="H13" s="97"/>
      <c r="I13" s="97"/>
      <c r="J13" s="97"/>
      <c r="K13" s="105" t="s">
        <v>2014</v>
      </c>
      <c r="L13" s="106" t="s">
        <v>1252</v>
      </c>
      <c r="M13" s="97" t="str">
        <f t="shared" si="0"/>
        <v>Exit SignLED</v>
      </c>
      <c r="N13" s="107" t="s">
        <v>1228</v>
      </c>
      <c r="O13" s="106" t="s">
        <v>2040</v>
      </c>
      <c r="P13" s="107" t="s">
        <v>1245</v>
      </c>
      <c r="Q13" s="97"/>
      <c r="R13" s="108" t="s">
        <v>1286</v>
      </c>
      <c r="S13" s="97"/>
      <c r="T13" s="107"/>
      <c r="V13" s="198"/>
    </row>
    <row r="14" spans="1:22" ht="12.75">
      <c r="A14" s="140" t="s">
        <v>2029</v>
      </c>
      <c r="B14" s="95"/>
      <c r="C14" s="116">
        <f>IF(ISBLANK(B14),"",VLOOKUP(B14,E49:F50,2,FALSE))</f>
      </c>
      <c r="E14" s="105" t="s">
        <v>2014</v>
      </c>
      <c r="F14" s="106" t="s">
        <v>1200</v>
      </c>
      <c r="G14" s="106" t="s">
        <v>1250</v>
      </c>
      <c r="H14" s="106" t="s">
        <v>1252</v>
      </c>
      <c r="I14" s="97"/>
      <c r="J14" s="97"/>
      <c r="K14" s="105" t="s">
        <v>1185</v>
      </c>
      <c r="L14" s="106" t="s">
        <v>2015</v>
      </c>
      <c r="M14" s="97" t="str">
        <f t="shared" si="0"/>
        <v>FluorescentLinear</v>
      </c>
      <c r="N14" s="107" t="s">
        <v>1230</v>
      </c>
      <c r="O14" s="106" t="s">
        <v>2041</v>
      </c>
      <c r="P14" s="107" t="s">
        <v>1292</v>
      </c>
      <c r="Q14" s="97"/>
      <c r="R14" s="108" t="s">
        <v>1289</v>
      </c>
      <c r="S14" s="97"/>
      <c r="T14" s="107"/>
      <c r="V14" s="198"/>
    </row>
    <row r="15" spans="1:22" ht="12.75">
      <c r="A15" s="140" t="s">
        <v>2028</v>
      </c>
      <c r="B15" s="95"/>
      <c r="C15" s="115">
        <f>IF(ISBLANK(B15),"",B15)</f>
      </c>
      <c r="E15" s="109" t="s">
        <v>2065</v>
      </c>
      <c r="F15" s="111" t="s">
        <v>1204</v>
      </c>
      <c r="G15" s="111" t="s">
        <v>1208</v>
      </c>
      <c r="H15" s="111" t="s">
        <v>1212</v>
      </c>
      <c r="I15" s="111" t="s">
        <v>1215</v>
      </c>
      <c r="J15" s="111" t="s">
        <v>1227</v>
      </c>
      <c r="K15" s="105" t="s">
        <v>1185</v>
      </c>
      <c r="L15" s="106" t="s">
        <v>2016</v>
      </c>
      <c r="M15" s="97" t="str">
        <f t="shared" si="0"/>
        <v>FluorescentCircline</v>
      </c>
      <c r="N15" s="107" t="s">
        <v>1233</v>
      </c>
      <c r="O15" s="106" t="s">
        <v>2042</v>
      </c>
      <c r="P15" s="107" t="s">
        <v>1224</v>
      </c>
      <c r="Q15" s="97"/>
      <c r="R15" s="108" t="s">
        <v>1291</v>
      </c>
      <c r="S15" s="97"/>
      <c r="T15" s="107"/>
      <c r="V15" s="198"/>
    </row>
    <row r="16" spans="1:22" ht="12.75">
      <c r="A16" s="140" t="s">
        <v>2027</v>
      </c>
      <c r="B16" s="95"/>
      <c r="C16" s="116">
        <f>IF(ISBLANK(B16),"",IF(AND(ISBLANK(B15),ISBLANK(B14)),VLOOKUP(B16,E25:F27,2,FALSE),VLOOKUP(B16,E25:F27,2,FALSE)))</f>
      </c>
      <c r="K16" s="105" t="s">
        <v>1185</v>
      </c>
      <c r="L16" s="106" t="s">
        <v>2017</v>
      </c>
      <c r="M16" s="97" t="str">
        <f t="shared" si="0"/>
        <v>FluorescentU-Tube</v>
      </c>
      <c r="N16" s="107" t="s">
        <v>1236</v>
      </c>
      <c r="O16" s="106" t="s">
        <v>2043</v>
      </c>
      <c r="P16" s="107" t="s">
        <v>1296</v>
      </c>
      <c r="Q16" s="97"/>
      <c r="R16" s="108" t="s">
        <v>1294</v>
      </c>
      <c r="S16" s="97"/>
      <c r="T16" s="107"/>
      <c r="V16" s="198"/>
    </row>
    <row r="17" spans="1:22" ht="12.75">
      <c r="A17" s="141"/>
      <c r="B17" s="94"/>
      <c r="E17" s="98" t="s">
        <v>1190</v>
      </c>
      <c r="K17" s="105" t="s">
        <v>1240</v>
      </c>
      <c r="L17" s="106" t="s">
        <v>2018</v>
      </c>
      <c r="M17" s="97" t="str">
        <f t="shared" si="0"/>
        <v>HalogenStandard</v>
      </c>
      <c r="N17" s="107" t="s">
        <v>1239</v>
      </c>
      <c r="O17" s="106" t="s">
        <v>1299</v>
      </c>
      <c r="P17" s="107" t="s">
        <v>1241</v>
      </c>
      <c r="Q17" s="97"/>
      <c r="R17" s="108"/>
      <c r="S17" s="97"/>
      <c r="T17" s="107"/>
      <c r="V17" s="198"/>
    </row>
    <row r="18" spans="1:22" ht="15">
      <c r="A18" s="142" t="s">
        <v>2013</v>
      </c>
      <c r="B18" s="264" t="str">
        <f>IF(OR(B10="",B11="",B12="",B13=""),"Fill In All Applicable Fields",IF(ISERROR(VLOOKUP(C18,'Wattage Table'!A4:A965,1,FALSE)),"Code Not Found in Wattage Table",VLOOKUP(C18,'Wattage Table'!A4:A965,1,FALSE)))</f>
        <v>Fill In All Applicable Fields</v>
      </c>
      <c r="C18" s="115" t="str">
        <f>CONCATENATE(C9,C10,C11,C12,C13,IF(AND(ISBLANK(B14),ISBLANK(B15)),"","/"),C14,C15,C16)</f>
        <v>F</v>
      </c>
      <c r="E18" s="104" t="s">
        <v>26</v>
      </c>
      <c r="F18" s="101" t="s">
        <v>1238</v>
      </c>
      <c r="K18" s="105" t="s">
        <v>1240</v>
      </c>
      <c r="L18" s="106" t="s">
        <v>2019</v>
      </c>
      <c r="M18" s="97" t="str">
        <f t="shared" si="0"/>
        <v>HalogenLow Voltage</v>
      </c>
      <c r="N18" s="107" t="s">
        <v>1243</v>
      </c>
      <c r="O18" s="106" t="s">
        <v>1301</v>
      </c>
      <c r="P18" s="107" t="s">
        <v>1277</v>
      </c>
      <c r="Q18" s="97"/>
      <c r="R18" s="123" t="s">
        <v>1298</v>
      </c>
      <c r="S18" s="97"/>
      <c r="T18" s="107"/>
      <c r="V18" s="198"/>
    </row>
    <row r="19" spans="5:22" ht="12.75">
      <c r="E19" s="105" t="s">
        <v>2032</v>
      </c>
      <c r="F19" s="113" t="s">
        <v>1241</v>
      </c>
      <c r="K19" s="108" t="s">
        <v>1248</v>
      </c>
      <c r="L19" s="106" t="s">
        <v>2018</v>
      </c>
      <c r="M19" s="97" t="str">
        <f t="shared" si="0"/>
        <v>High Pressure SodiumStandard</v>
      </c>
      <c r="N19" s="107" t="s">
        <v>1247</v>
      </c>
      <c r="O19" s="106" t="s">
        <v>1304</v>
      </c>
      <c r="P19" s="107" t="s">
        <v>1303</v>
      </c>
      <c r="Q19" s="97"/>
      <c r="R19" s="108" t="s">
        <v>1300</v>
      </c>
      <c r="S19" s="97"/>
      <c r="T19" s="107"/>
      <c r="V19" s="198"/>
    </row>
    <row r="20" spans="5:22" ht="13.5" thickBot="1">
      <c r="E20" s="109" t="s">
        <v>2033</v>
      </c>
      <c r="F20" s="114" t="s">
        <v>1245</v>
      </c>
      <c r="K20" s="108" t="s">
        <v>1250</v>
      </c>
      <c r="L20" s="106" t="s">
        <v>2018</v>
      </c>
      <c r="M20" s="97" t="str">
        <f t="shared" si="0"/>
        <v>IncandescentStandard</v>
      </c>
      <c r="N20" s="107" t="s">
        <v>1249</v>
      </c>
      <c r="O20" s="110" t="s">
        <v>1307</v>
      </c>
      <c r="P20" s="112" t="s">
        <v>1306</v>
      </c>
      <c r="Q20" s="97"/>
      <c r="R20" s="108" t="s">
        <v>1302</v>
      </c>
      <c r="S20" s="97"/>
      <c r="T20" s="107"/>
      <c r="V20" s="198"/>
    </row>
    <row r="21" spans="1:22" ht="13.5" thickBot="1">
      <c r="A21" s="576" t="s">
        <v>2031</v>
      </c>
      <c r="B21" s="577"/>
      <c r="E21" s="498" t="s">
        <v>2815</v>
      </c>
      <c r="F21" s="500" t="s">
        <v>1899</v>
      </c>
      <c r="K21" s="105" t="s">
        <v>2024</v>
      </c>
      <c r="L21" s="106" t="s">
        <v>1252</v>
      </c>
      <c r="M21" s="97" t="str">
        <f t="shared" si="0"/>
        <v>Traffic SignalLED</v>
      </c>
      <c r="N21" s="107" t="s">
        <v>1252</v>
      </c>
      <c r="O21" s="100"/>
      <c r="P21" s="102"/>
      <c r="Q21" s="97"/>
      <c r="R21" s="108" t="s">
        <v>1305</v>
      </c>
      <c r="S21" s="97"/>
      <c r="T21" s="107"/>
      <c r="V21" s="198"/>
    </row>
    <row r="22" spans="5:22" ht="12.75">
      <c r="E22" s="499" t="s">
        <v>2816</v>
      </c>
      <c r="F22" s="501" t="s">
        <v>1932</v>
      </c>
      <c r="K22" s="108" t="s">
        <v>1256</v>
      </c>
      <c r="L22" s="106" t="s">
        <v>2018</v>
      </c>
      <c r="M22" s="97" t="str">
        <f t="shared" si="0"/>
        <v>Metal HalideStandard</v>
      </c>
      <c r="N22" s="107" t="s">
        <v>1255</v>
      </c>
      <c r="O22" s="106"/>
      <c r="P22" s="97"/>
      <c r="R22" s="108" t="s">
        <v>1308</v>
      </c>
      <c r="S22" s="97"/>
      <c r="T22" s="107"/>
      <c r="V22" s="198"/>
    </row>
    <row r="23" spans="1:22" ht="12.75">
      <c r="A23" s="140" t="s">
        <v>2067</v>
      </c>
      <c r="B23" s="95"/>
      <c r="K23" s="108" t="s">
        <v>1256</v>
      </c>
      <c r="L23" s="106" t="s">
        <v>2022</v>
      </c>
      <c r="M23" s="97" t="str">
        <f t="shared" si="0"/>
        <v>Metal HalidePulse Start</v>
      </c>
      <c r="N23" s="107" t="s">
        <v>1259</v>
      </c>
      <c r="O23" s="97"/>
      <c r="P23" s="97"/>
      <c r="R23" s="117" t="s">
        <v>1310</v>
      </c>
      <c r="S23" s="111"/>
      <c r="T23" s="112"/>
      <c r="V23" s="198"/>
    </row>
    <row r="24" spans="1:22" ht="12.75">
      <c r="A24" s="140" t="s">
        <v>2068</v>
      </c>
      <c r="B24" s="95"/>
      <c r="C24" s="115">
        <f>IF(OR(ISBLANK(B23),ISBLANK(B24)),"",VLOOKUP(CONCATENATE(B23,B24),M6:N30,2,FALSE))</f>
      </c>
      <c r="E24" s="98" t="s">
        <v>1186</v>
      </c>
      <c r="K24" s="108" t="s">
        <v>1263</v>
      </c>
      <c r="L24" s="106" t="s">
        <v>2018</v>
      </c>
      <c r="M24" s="97" t="str">
        <f t="shared" si="0"/>
        <v>Mercury VaporStandard</v>
      </c>
      <c r="N24" s="107" t="s">
        <v>1262</v>
      </c>
      <c r="O24" s="97"/>
      <c r="P24" s="97"/>
      <c r="V24" s="198"/>
    </row>
    <row r="25" spans="1:22" ht="12.75">
      <c r="A25" s="143" t="s">
        <v>2377</v>
      </c>
      <c r="B25" s="95"/>
      <c r="C25" s="116">
        <f>IF(ISBLANK(B25),"",B25)</f>
      </c>
      <c r="E25" s="104" t="s">
        <v>1188</v>
      </c>
      <c r="F25" s="194" t="s">
        <v>2374</v>
      </c>
      <c r="K25" s="108" t="s">
        <v>1266</v>
      </c>
      <c r="L25" s="106" t="s">
        <v>2018</v>
      </c>
      <c r="M25" s="97" t="str">
        <f t="shared" si="0"/>
        <v>InductionStandard</v>
      </c>
      <c r="N25" s="107" t="s">
        <v>1265</v>
      </c>
      <c r="O25" s="106"/>
      <c r="P25" s="97"/>
      <c r="R25" s="98" t="s">
        <v>2143</v>
      </c>
      <c r="V25" s="198"/>
    </row>
    <row r="26" spans="1:18" ht="12.75">
      <c r="A26" s="143" t="s">
        <v>2431</v>
      </c>
      <c r="B26" s="95"/>
      <c r="C26" s="116">
        <f>IF(ISBLANK(B26),"",VLOOKUP(B26,E39:F46,2,FALSE))</f>
      </c>
      <c r="D26" s="97"/>
      <c r="E26" s="105" t="s">
        <v>2044</v>
      </c>
      <c r="F26" s="195" t="s">
        <v>2375</v>
      </c>
      <c r="K26" s="105" t="s">
        <v>2065</v>
      </c>
      <c r="L26" s="97" t="s">
        <v>1204</v>
      </c>
      <c r="M26" s="97" t="str">
        <f t="shared" si="0"/>
        <v>Traffic Signal LED12" Green Arrow</v>
      </c>
      <c r="N26" s="107" t="s">
        <v>1203</v>
      </c>
      <c r="O26" s="106"/>
      <c r="P26" s="97"/>
      <c r="R26" s="98"/>
    </row>
    <row r="27" spans="1:20" ht="12.75" customHeight="1">
      <c r="A27" s="143" t="s">
        <v>2030</v>
      </c>
      <c r="B27" s="95"/>
      <c r="C27" s="116">
        <f>IF(C24="MHPS",VLOOKUP(B27,E21:F22,2,FALSE),IF(ISBLANK(B27),"",IF(ISBLANK(B26),VLOOKUP(B27,E18:F22,2,FALSE),"-"&amp;VLOOKUP(B27,E18:F22,2,FALSE))))</f>
      </c>
      <c r="D27" s="97"/>
      <c r="E27" s="109" t="s">
        <v>2045</v>
      </c>
      <c r="F27" s="196" t="s">
        <v>2376</v>
      </c>
      <c r="K27" s="105" t="s">
        <v>2065</v>
      </c>
      <c r="L27" s="97" t="s">
        <v>1208</v>
      </c>
      <c r="M27" s="97" t="str">
        <f t="shared" si="0"/>
        <v>Traffic Signal LED12" Green Ball</v>
      </c>
      <c r="N27" s="107" t="s">
        <v>1207</v>
      </c>
      <c r="O27" s="97"/>
      <c r="P27" s="97"/>
      <c r="R27" s="580" t="s">
        <v>2429</v>
      </c>
      <c r="S27" s="580"/>
      <c r="T27" s="580"/>
    </row>
    <row r="28" spans="1:20" ht="12.75">
      <c r="A28" s="144"/>
      <c r="B28" s="74"/>
      <c r="C28" s="116"/>
      <c r="D28" s="97"/>
      <c r="K28" s="105" t="s">
        <v>2065</v>
      </c>
      <c r="L28" s="97" t="s">
        <v>1212</v>
      </c>
      <c r="M28" s="97" t="str">
        <f t="shared" si="0"/>
        <v>Traffic Signal LED12" Red Arrow</v>
      </c>
      <c r="N28" s="107" t="s">
        <v>1211</v>
      </c>
      <c r="O28" s="97"/>
      <c r="P28" s="97"/>
      <c r="R28" s="580"/>
      <c r="S28" s="580"/>
      <c r="T28" s="580"/>
    </row>
    <row r="29" spans="1:20" ht="14.25">
      <c r="A29" s="142" t="s">
        <v>2013</v>
      </c>
      <c r="B29" s="264" t="str">
        <f>IF(OR(B23="",B24="",B25=""),"Fill In All Applicable Fields",IF(ISERROR(VLOOKUP(C29,'Wattage Table'!A4:A965,1,FALSE)),"Code Not Found in Wattage Table",VLOOKUP(C29,'Wattage Table'!A4:A965,1,FALSE)))</f>
        <v>Fill In All Applicable Fields</v>
      </c>
      <c r="C29" s="502">
        <f>IF(C24="MHPS",CONCATENATE(C24,"/",C27,"/",C25,"/",C26),(CONCATENATE(C24,C25,IF(AND(ISBLANK(B26),ISBLANK(B27)),"","/"),C26,C27)))</f>
      </c>
      <c r="E29" s="98" t="s">
        <v>1187</v>
      </c>
      <c r="J29" s="97"/>
      <c r="K29" s="105" t="s">
        <v>2065</v>
      </c>
      <c r="L29" s="97" t="s">
        <v>1215</v>
      </c>
      <c r="M29" s="97" t="str">
        <f t="shared" si="0"/>
        <v>Traffic Signal LED12" Red Ball</v>
      </c>
      <c r="N29" s="107" t="s">
        <v>1214</v>
      </c>
      <c r="O29" s="106"/>
      <c r="P29" s="97"/>
      <c r="R29" s="580"/>
      <c r="S29" s="580"/>
      <c r="T29" s="580"/>
    </row>
    <row r="30" spans="2:18" ht="14.25">
      <c r="B30" s="74"/>
      <c r="C30" s="116"/>
      <c r="E30" s="104" t="s">
        <v>2046</v>
      </c>
      <c r="F30" s="118">
        <v>1.5</v>
      </c>
      <c r="J30" s="97"/>
      <c r="K30" s="109" t="s">
        <v>2065</v>
      </c>
      <c r="L30" s="111" t="s">
        <v>1227</v>
      </c>
      <c r="M30" s="111" t="str">
        <f t="shared" si="0"/>
        <v>Traffic Signal LEDPedestrian Hand signal</v>
      </c>
      <c r="N30" s="112" t="s">
        <v>1226</v>
      </c>
      <c r="O30" s="106"/>
      <c r="P30" s="97"/>
      <c r="Q30" s="121"/>
      <c r="R30" s="97"/>
    </row>
    <row r="31" spans="2:18" ht="12.75">
      <c r="B31" s="74"/>
      <c r="C31" s="116"/>
      <c r="E31" s="105" t="s">
        <v>2047</v>
      </c>
      <c r="F31" s="107">
        <v>2</v>
      </c>
      <c r="J31" s="97"/>
      <c r="K31" s="106"/>
      <c r="L31" s="97"/>
      <c r="M31" s="97"/>
      <c r="N31" s="97"/>
      <c r="Q31" s="97"/>
      <c r="R31" s="97"/>
    </row>
    <row r="32" spans="1:18" ht="12.75">
      <c r="A32" s="574" t="s">
        <v>2430</v>
      </c>
      <c r="B32" s="575"/>
      <c r="C32" s="116"/>
      <c r="E32" s="105" t="s">
        <v>2048</v>
      </c>
      <c r="F32" s="107">
        <v>3</v>
      </c>
      <c r="J32" s="97"/>
      <c r="K32" s="106"/>
      <c r="L32" s="97"/>
      <c r="M32" s="97"/>
      <c r="N32" s="97"/>
      <c r="Q32" s="97"/>
      <c r="R32" s="97"/>
    </row>
    <row r="33" spans="1:18" ht="12.75">
      <c r="A33" s="575"/>
      <c r="B33" s="575"/>
      <c r="C33" s="116"/>
      <c r="E33" s="105" t="s">
        <v>2049</v>
      </c>
      <c r="F33" s="107">
        <v>4</v>
      </c>
      <c r="J33" s="97"/>
      <c r="K33" s="106"/>
      <c r="L33" s="97"/>
      <c r="M33" s="97"/>
      <c r="N33" s="97"/>
      <c r="Q33" s="97"/>
      <c r="R33" s="97"/>
    </row>
    <row r="34" spans="1:18" ht="12.75" customHeight="1">
      <c r="A34" s="575"/>
      <c r="B34" s="575"/>
      <c r="C34" s="116"/>
      <c r="E34" s="105" t="s">
        <v>2050</v>
      </c>
      <c r="F34" s="107">
        <v>5</v>
      </c>
      <c r="J34" s="97"/>
      <c r="K34" s="106"/>
      <c r="L34" s="97"/>
      <c r="M34" s="97"/>
      <c r="N34" s="97"/>
      <c r="Q34" s="97"/>
      <c r="R34" s="97"/>
    </row>
    <row r="35" spans="1:18" ht="12.75">
      <c r="A35" s="575"/>
      <c r="B35" s="575"/>
      <c r="C35" s="116"/>
      <c r="E35" s="105" t="s">
        <v>2051</v>
      </c>
      <c r="F35" s="107">
        <v>6</v>
      </c>
      <c r="G35" s="98"/>
      <c r="H35" s="98"/>
      <c r="I35" s="98"/>
      <c r="J35" s="106"/>
      <c r="K35" s="106"/>
      <c r="L35" s="97"/>
      <c r="M35" s="97"/>
      <c r="N35" s="97"/>
      <c r="Q35" s="97"/>
      <c r="R35" s="97"/>
    </row>
    <row r="36" spans="1:18" ht="14.25">
      <c r="A36" s="283"/>
      <c r="B36" s="283"/>
      <c r="C36" s="116"/>
      <c r="E36" s="109" t="s">
        <v>2052</v>
      </c>
      <c r="F36" s="112">
        <v>8</v>
      </c>
      <c r="G36" s="98"/>
      <c r="H36" s="98"/>
      <c r="J36" s="97"/>
      <c r="M36" s="97"/>
      <c r="Q36" s="121"/>
      <c r="R36" s="97"/>
    </row>
    <row r="37" spans="1:18" ht="12.75">
      <c r="A37" s="283"/>
      <c r="B37" s="283"/>
      <c r="C37" s="116"/>
      <c r="E37" s="97"/>
      <c r="F37" s="98"/>
      <c r="G37" s="98"/>
      <c r="J37" s="97"/>
      <c r="K37" s="97"/>
      <c r="L37" s="97"/>
      <c r="M37" s="97"/>
      <c r="N37" s="97"/>
      <c r="R37" s="97"/>
    </row>
    <row r="38" spans="1:18" ht="12.75">
      <c r="A38" s="282"/>
      <c r="B38" s="282"/>
      <c r="C38" s="116"/>
      <c r="E38" s="98" t="s">
        <v>1177</v>
      </c>
      <c r="J38" s="97"/>
      <c r="K38" s="97"/>
      <c r="L38" s="97"/>
      <c r="M38" s="97"/>
      <c r="N38" s="97"/>
      <c r="R38" s="97"/>
    </row>
    <row r="39" spans="1:18" ht="12.75">
      <c r="A39" s="282"/>
      <c r="B39" s="282"/>
      <c r="C39" s="116"/>
      <c r="E39" s="104" t="s">
        <v>2053</v>
      </c>
      <c r="F39" s="119">
        <v>1</v>
      </c>
      <c r="R39" s="97"/>
    </row>
    <row r="40" spans="1:18" ht="12.75">
      <c r="A40" s="282"/>
      <c r="B40" s="282"/>
      <c r="C40" s="116"/>
      <c r="E40" s="105" t="s">
        <v>2054</v>
      </c>
      <c r="F40" s="107">
        <v>2</v>
      </c>
      <c r="R40" s="97"/>
    </row>
    <row r="41" spans="1:18" ht="12.75">
      <c r="A41" s="282"/>
      <c r="B41" s="282"/>
      <c r="C41" s="116"/>
      <c r="E41" s="105" t="s">
        <v>2055</v>
      </c>
      <c r="F41" s="107">
        <v>3</v>
      </c>
      <c r="G41" s="98"/>
      <c r="R41" s="97"/>
    </row>
    <row r="42" spans="1:18" ht="12.75">
      <c r="A42" s="282"/>
      <c r="B42" s="282"/>
      <c r="C42" s="116"/>
      <c r="E42" s="105" t="s">
        <v>2056</v>
      </c>
      <c r="F42" s="107">
        <v>4</v>
      </c>
      <c r="R42" s="97"/>
    </row>
    <row r="43" spans="1:18" ht="12.75">
      <c r="A43" s="282"/>
      <c r="B43" s="282"/>
      <c r="C43" s="116"/>
      <c r="E43" s="105" t="s">
        <v>2057</v>
      </c>
      <c r="F43" s="107">
        <v>5</v>
      </c>
      <c r="G43" s="98"/>
      <c r="H43" s="98"/>
      <c r="R43" s="97"/>
    </row>
    <row r="44" spans="3:18" ht="12.75">
      <c r="C44" s="116"/>
      <c r="E44" s="105" t="s">
        <v>2058</v>
      </c>
      <c r="F44" s="107">
        <v>6</v>
      </c>
      <c r="R44" s="97"/>
    </row>
    <row r="45" spans="3:18" ht="12.75">
      <c r="C45" s="116"/>
      <c r="D45" s="97"/>
      <c r="E45" s="105" t="s">
        <v>2059</v>
      </c>
      <c r="F45" s="107">
        <v>7</v>
      </c>
      <c r="G45" s="97"/>
      <c r="H45" s="97"/>
      <c r="I45" s="97"/>
      <c r="R45" s="97"/>
    </row>
    <row r="46" spans="4:18" ht="12.75">
      <c r="D46" s="97"/>
      <c r="E46" s="109" t="s">
        <v>2060</v>
      </c>
      <c r="F46" s="112">
        <v>8</v>
      </c>
      <c r="G46" s="97"/>
      <c r="H46" s="97"/>
      <c r="I46" s="97"/>
      <c r="R46" s="97"/>
    </row>
    <row r="47" spans="4:18" ht="12.75">
      <c r="D47" s="97"/>
      <c r="E47" s="106"/>
      <c r="F47" s="97"/>
      <c r="G47" s="97"/>
      <c r="H47" s="97"/>
      <c r="I47" s="97"/>
      <c r="R47" s="97"/>
    </row>
    <row r="48" spans="4:18" ht="12.75">
      <c r="D48" s="97"/>
      <c r="E48" s="106" t="s">
        <v>2061</v>
      </c>
      <c r="F48" s="97"/>
      <c r="G48" s="97"/>
      <c r="H48" s="97"/>
      <c r="I48" s="97"/>
      <c r="R48" s="97"/>
    </row>
    <row r="49" spans="4:18" ht="12.75">
      <c r="D49" s="97"/>
      <c r="E49" s="104" t="s">
        <v>2062</v>
      </c>
      <c r="F49" s="101" t="s">
        <v>1253</v>
      </c>
      <c r="G49" s="97"/>
      <c r="H49" s="97"/>
      <c r="I49" s="97"/>
      <c r="R49" s="97"/>
    </row>
    <row r="50" spans="4:18" ht="12.75">
      <c r="D50" s="97"/>
      <c r="E50" s="109" t="s">
        <v>2063</v>
      </c>
      <c r="F50" s="114" t="s">
        <v>1257</v>
      </c>
      <c r="G50" s="97"/>
      <c r="H50" s="97"/>
      <c r="I50" s="97"/>
      <c r="J50" s="97"/>
      <c r="K50" s="97"/>
      <c r="L50" s="97"/>
      <c r="M50" s="97"/>
      <c r="N50" s="97"/>
      <c r="R50" s="97"/>
    </row>
    <row r="51" spans="4:18" ht="12.75">
      <c r="D51" s="97"/>
      <c r="E51" s="106"/>
      <c r="F51" s="97"/>
      <c r="G51" s="97"/>
      <c r="H51" s="97"/>
      <c r="I51" s="97"/>
      <c r="J51" s="97"/>
      <c r="K51" s="97"/>
      <c r="L51" s="97"/>
      <c r="M51" s="97"/>
      <c r="N51" s="97"/>
      <c r="R51" s="97"/>
    </row>
    <row r="52" spans="4:18" ht="14.25">
      <c r="D52" s="97"/>
      <c r="E52" s="121"/>
      <c r="F52" s="97"/>
      <c r="G52" s="97"/>
      <c r="H52" s="97"/>
      <c r="I52" s="97"/>
      <c r="J52" s="97"/>
      <c r="K52" s="97"/>
      <c r="L52" s="97"/>
      <c r="M52" s="97"/>
      <c r="N52" s="97"/>
      <c r="R52" s="97"/>
    </row>
    <row r="53" spans="4:18" ht="12.75">
      <c r="D53" s="97"/>
      <c r="E53" s="97"/>
      <c r="F53" s="97"/>
      <c r="G53" s="97"/>
      <c r="H53" s="97"/>
      <c r="I53" s="97"/>
      <c r="J53" s="97"/>
      <c r="K53" s="97"/>
      <c r="L53" s="97"/>
      <c r="M53" s="97"/>
      <c r="N53" s="97"/>
      <c r="R53" s="97"/>
    </row>
    <row r="54" spans="4:18" ht="12.75">
      <c r="D54" s="97"/>
      <c r="E54" s="97"/>
      <c r="F54" s="97"/>
      <c r="G54" s="97"/>
      <c r="H54" s="97"/>
      <c r="I54" s="97"/>
      <c r="J54" s="97"/>
      <c r="K54" s="97"/>
      <c r="L54" s="97"/>
      <c r="M54" s="97"/>
      <c r="N54" s="97"/>
      <c r="R54" s="97"/>
    </row>
    <row r="55" spans="4:14" ht="12.75">
      <c r="D55" s="97"/>
      <c r="E55" s="97"/>
      <c r="F55" s="97"/>
      <c r="G55" s="97"/>
      <c r="H55" s="97"/>
      <c r="I55" s="97"/>
      <c r="J55" s="97"/>
      <c r="K55" s="97"/>
      <c r="L55" s="97"/>
      <c r="M55" s="97"/>
      <c r="N55" s="97"/>
    </row>
    <row r="56" spans="4:14" ht="12.75">
      <c r="D56" s="97"/>
      <c r="E56" s="97"/>
      <c r="F56" s="97"/>
      <c r="G56" s="97"/>
      <c r="H56" s="97"/>
      <c r="I56" s="97"/>
      <c r="J56" s="97"/>
      <c r="K56" s="97"/>
      <c r="L56" s="97"/>
      <c r="M56" s="97"/>
      <c r="N56" s="97"/>
    </row>
    <row r="57" spans="4:14" ht="12.75">
      <c r="D57" s="97"/>
      <c r="E57" s="97"/>
      <c r="F57" s="97"/>
      <c r="G57" s="97"/>
      <c r="H57" s="97"/>
      <c r="I57" s="97"/>
      <c r="J57" s="97"/>
      <c r="K57" s="97"/>
      <c r="L57" s="97"/>
      <c r="M57" s="97"/>
      <c r="N57" s="97"/>
    </row>
    <row r="58" spans="4:14" ht="14.25">
      <c r="D58" s="97"/>
      <c r="E58" s="121"/>
      <c r="F58" s="97"/>
      <c r="G58" s="97"/>
      <c r="H58" s="97"/>
      <c r="I58" s="97"/>
      <c r="J58" s="97"/>
      <c r="K58" s="97"/>
      <c r="L58" s="97"/>
      <c r="M58" s="97"/>
      <c r="N58" s="97"/>
    </row>
    <row r="59" spans="4:14" ht="12.75">
      <c r="D59" s="97"/>
      <c r="E59" s="97"/>
      <c r="F59" s="97"/>
      <c r="G59" s="97"/>
      <c r="H59" s="97"/>
      <c r="I59" s="97"/>
      <c r="J59" s="97"/>
      <c r="K59" s="97"/>
      <c r="L59" s="97"/>
      <c r="M59" s="97"/>
      <c r="N59" s="97"/>
    </row>
    <row r="60" spans="4:14" ht="12.75">
      <c r="D60" s="97"/>
      <c r="E60" s="97"/>
      <c r="F60" s="97"/>
      <c r="G60" s="97"/>
      <c r="H60" s="97"/>
      <c r="I60" s="97"/>
      <c r="J60" s="97"/>
      <c r="K60" s="97"/>
      <c r="L60" s="97"/>
      <c r="M60" s="97"/>
      <c r="N60" s="97"/>
    </row>
    <row r="61" spans="4:14" ht="12.75">
      <c r="D61" s="97"/>
      <c r="E61" s="97"/>
      <c r="F61" s="97"/>
      <c r="G61" s="97"/>
      <c r="H61" s="97"/>
      <c r="I61" s="97"/>
      <c r="J61" s="97"/>
      <c r="K61" s="97"/>
      <c r="L61" s="97"/>
      <c r="M61" s="97"/>
      <c r="N61" s="97"/>
    </row>
    <row r="62" spans="4:14" ht="12.75">
      <c r="D62" s="97"/>
      <c r="E62" s="97"/>
      <c r="F62" s="97"/>
      <c r="G62" s="97"/>
      <c r="H62" s="97"/>
      <c r="I62" s="97"/>
      <c r="J62" s="97"/>
      <c r="K62" s="97"/>
      <c r="L62" s="97"/>
      <c r="M62" s="97"/>
      <c r="N62" s="97"/>
    </row>
    <row r="63" spans="4:14" ht="12.75">
      <c r="D63" s="97"/>
      <c r="E63" s="97"/>
      <c r="F63" s="97"/>
      <c r="G63" s="97"/>
      <c r="H63" s="97"/>
      <c r="I63" s="97"/>
      <c r="J63" s="97"/>
      <c r="K63" s="97"/>
      <c r="L63" s="97"/>
      <c r="M63" s="97"/>
      <c r="N63" s="97"/>
    </row>
    <row r="64" spans="4:14" ht="14.25">
      <c r="D64" s="97"/>
      <c r="E64" s="121"/>
      <c r="F64" s="97"/>
      <c r="G64" s="97"/>
      <c r="H64" s="97"/>
      <c r="I64" s="97"/>
      <c r="J64" s="97"/>
      <c r="K64" s="97"/>
      <c r="L64" s="97"/>
      <c r="M64" s="97"/>
      <c r="N64" s="97"/>
    </row>
    <row r="65" spans="4:14" ht="12.75">
      <c r="D65" s="97"/>
      <c r="E65" s="97"/>
      <c r="F65" s="97"/>
      <c r="G65" s="97"/>
      <c r="H65" s="97"/>
      <c r="I65" s="97"/>
      <c r="J65" s="97"/>
      <c r="K65" s="97"/>
      <c r="L65" s="97"/>
      <c r="M65" s="97"/>
      <c r="N65" s="97"/>
    </row>
    <row r="66" spans="4:14" ht="12.75">
      <c r="D66" s="97"/>
      <c r="E66" s="97"/>
      <c r="F66" s="97"/>
      <c r="G66" s="97"/>
      <c r="H66" s="97"/>
      <c r="I66" s="97"/>
      <c r="J66" s="97"/>
      <c r="K66" s="97"/>
      <c r="L66" s="97"/>
      <c r="M66" s="97"/>
      <c r="N66" s="97"/>
    </row>
    <row r="67" spans="4:14" ht="12.75">
      <c r="D67" s="97"/>
      <c r="E67" s="97"/>
      <c r="F67" s="97"/>
      <c r="G67" s="97"/>
      <c r="H67" s="97"/>
      <c r="I67" s="97"/>
      <c r="J67" s="97"/>
      <c r="K67" s="97"/>
      <c r="L67" s="97"/>
      <c r="M67" s="97"/>
      <c r="N67" s="97"/>
    </row>
    <row r="68" spans="4:14" ht="12.75">
      <c r="D68" s="97"/>
      <c r="E68" s="97"/>
      <c r="F68" s="97"/>
      <c r="G68" s="97"/>
      <c r="H68" s="97"/>
      <c r="I68" s="97"/>
      <c r="J68" s="97"/>
      <c r="K68" s="97"/>
      <c r="L68" s="97"/>
      <c r="M68" s="97"/>
      <c r="N68" s="97"/>
    </row>
    <row r="69" spans="4:14" ht="12.75">
      <c r="D69" s="97"/>
      <c r="E69" s="97"/>
      <c r="F69" s="97"/>
      <c r="G69" s="97"/>
      <c r="H69" s="97"/>
      <c r="I69" s="97"/>
      <c r="J69" s="97"/>
      <c r="K69" s="97"/>
      <c r="L69" s="97"/>
      <c r="M69" s="97"/>
      <c r="N69" s="97"/>
    </row>
    <row r="70" spans="4:14" ht="12.75">
      <c r="D70" s="97"/>
      <c r="E70" s="97"/>
      <c r="F70" s="97"/>
      <c r="G70" s="97"/>
      <c r="H70" s="97"/>
      <c r="I70" s="97"/>
      <c r="J70" s="97"/>
      <c r="K70" s="97"/>
      <c r="L70" s="97"/>
      <c r="M70" s="97"/>
      <c r="N70" s="97"/>
    </row>
    <row r="71" spans="4:14" ht="12.75">
      <c r="D71" s="97"/>
      <c r="E71" s="97"/>
      <c r="F71" s="97"/>
      <c r="G71" s="97"/>
      <c r="H71" s="97"/>
      <c r="I71" s="97"/>
      <c r="J71" s="97"/>
      <c r="K71" s="97"/>
      <c r="L71" s="97"/>
      <c r="M71" s="97"/>
      <c r="N71" s="97"/>
    </row>
    <row r="72" spans="5:6" ht="12.75">
      <c r="E72" s="97"/>
      <c r="F72" s="97"/>
    </row>
  </sheetData>
  <sheetProtection/>
  <mergeCells count="6">
    <mergeCell ref="A32:B35"/>
    <mergeCell ref="A6:B6"/>
    <mergeCell ref="A21:B21"/>
    <mergeCell ref="A2:B2"/>
    <mergeCell ref="A1:B1"/>
    <mergeCell ref="R27:T29"/>
  </mergeCells>
  <dataValidations count="14">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$E$39:$E$46</formula1>
    </dataValidation>
    <dataValidation type="list" allowBlank="1" showInputMessage="1" showErrorMessage="1" sqref="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$E$30:$E$36</formula1>
    </dataValidation>
    <dataValidation type="list" allowBlank="1" showInputMessage="1" showErrorMessage="1" sqref="B11">
      <formula1>$E$39:$E$46</formula1>
    </dataValidation>
    <dataValidation type="list" allowBlank="1" showInputMessage="1" showErrorMessage="1" sqref="B12">
      <formula1>$O$6:$O$20</formula1>
    </dataValidation>
    <dataValidation type="list" allowBlank="1" showInputMessage="1" showErrorMessage="1" sqref="B16">
      <formula1>$E$25:$E$27</formula1>
    </dataValidation>
    <dataValidation type="list" allowBlank="1" showInputMessage="1" showErrorMessage="1" sqref="B14">
      <formula1>$E$49:$E$50</formula1>
    </dataValidation>
    <dataValidation type="list" allowBlank="1" showInputMessage="1" showErrorMessage="1" sqref="B15">
      <formula1>$F$39:$F$46</formula1>
    </dataValidation>
    <dataValidation type="list" allowBlank="1" showInputMessage="1" showErrorMessage="1" sqref="B27">
      <formula1>$E$18:$E$22</formula1>
    </dataValidation>
  </dataValidations>
  <printOptions horizontalCentered="1"/>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Z176"/>
  <sheetViews>
    <sheetView zoomScale="70" zoomScaleNormal="70" zoomScaleSheetLayoutView="57"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8.28125" style="180" customWidth="1"/>
    <col min="2" max="2" width="40.7109375" style="180" customWidth="1"/>
    <col min="3" max="3" width="20.7109375" style="180" customWidth="1"/>
    <col min="4" max="4" width="13.7109375" style="180" customWidth="1"/>
    <col min="5" max="5" width="40.7109375" style="180" customWidth="1"/>
    <col min="6" max="6" width="20.7109375" style="180" customWidth="1"/>
    <col min="7" max="7" width="13.7109375" style="180" customWidth="1"/>
    <col min="8" max="8" width="15.00390625" style="180" customWidth="1"/>
    <col min="9" max="9" width="68.421875" style="162" customWidth="1"/>
    <col min="10" max="50" width="8.8515625" style="71" customWidth="1"/>
    <col min="51" max="52" width="9.140625" style="161" customWidth="1"/>
    <col min="53" max="16384" width="9.140625" style="162" customWidth="1"/>
  </cols>
  <sheetData>
    <row r="1" spans="1:9" ht="62.25" customHeight="1" thickBot="1">
      <c r="A1" s="158" t="s">
        <v>2187</v>
      </c>
      <c r="B1" s="159"/>
      <c r="C1" s="159"/>
      <c r="D1" s="159"/>
      <c r="E1" s="159"/>
      <c r="F1" s="49"/>
      <c r="G1" s="159"/>
      <c r="H1" s="159"/>
      <c r="I1" s="160"/>
    </row>
    <row r="2" spans="1:52" s="22" customFormat="1" ht="18.75" customHeight="1" thickBot="1">
      <c r="A2" s="163"/>
      <c r="B2" s="164" t="s">
        <v>16</v>
      </c>
      <c r="C2" s="165"/>
      <c r="D2" s="166"/>
      <c r="E2" s="167" t="s">
        <v>15</v>
      </c>
      <c r="F2" s="168"/>
      <c r="G2" s="169"/>
      <c r="H2" s="170"/>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row>
    <row r="3" spans="1:52" s="34" customFormat="1" ht="55.5" customHeight="1" thickBot="1">
      <c r="A3" s="32" t="s">
        <v>473</v>
      </c>
      <c r="B3" s="32" t="s">
        <v>2188</v>
      </c>
      <c r="C3" s="33" t="s">
        <v>2137</v>
      </c>
      <c r="D3" s="171" t="s">
        <v>2012</v>
      </c>
      <c r="E3" s="32" t="s">
        <v>2189</v>
      </c>
      <c r="F3" s="33" t="s">
        <v>2136</v>
      </c>
      <c r="G3" s="171" t="s">
        <v>469</v>
      </c>
      <c r="H3" s="172" t="s">
        <v>2190</v>
      </c>
      <c r="I3" s="173" t="s">
        <v>2191</v>
      </c>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68"/>
      <c r="AX3" s="68"/>
      <c r="AY3" s="68"/>
      <c r="AZ3" s="68"/>
    </row>
    <row r="4" spans="1:48" s="53" customFormat="1" ht="15.75" customHeight="1" thickBot="1">
      <c r="A4" s="174" t="s">
        <v>2285</v>
      </c>
      <c r="B4" s="174"/>
      <c r="C4" s="175"/>
      <c r="D4" s="176"/>
      <c r="E4" s="177"/>
      <c r="F4" s="175"/>
      <c r="G4" s="176"/>
      <c r="H4" s="178"/>
      <c r="I4" s="340"/>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row>
    <row r="5" spans="1:48" s="53" customFormat="1" ht="15.75" customHeight="1">
      <c r="A5" s="341">
        <v>1</v>
      </c>
      <c r="B5" s="342" t="s">
        <v>2274</v>
      </c>
      <c r="C5" s="343" t="s">
        <v>138</v>
      </c>
      <c r="D5" s="346">
        <f>IF(C5="","",VLOOKUP(C5,'Wattage Table'!$A$3:$G$941,7,0))</f>
        <v>20</v>
      </c>
      <c r="E5" s="344" t="s">
        <v>2300</v>
      </c>
      <c r="F5" s="345" t="s">
        <v>168</v>
      </c>
      <c r="G5" s="346">
        <f>IF(F5="","",VLOOKUP(F5,'Wattage Table'!$A$3:$G$941,7,0))</f>
        <v>26</v>
      </c>
      <c r="H5" s="347">
        <f aca="true" t="shared" si="0" ref="H5:H17">IF(OR(ISBLANK(F5),ISBLANK(C5)),"",(G5-D5))</f>
        <v>6</v>
      </c>
      <c r="I5" s="348" t="s">
        <v>2283</v>
      </c>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row>
    <row r="6" spans="1:48" s="53" customFormat="1" ht="15.75" customHeight="1">
      <c r="A6" s="341">
        <v>2</v>
      </c>
      <c r="B6" s="349" t="s">
        <v>2275</v>
      </c>
      <c r="C6" s="343" t="s">
        <v>182</v>
      </c>
      <c r="D6" s="346">
        <f>IF(C6="","",VLOOKUP(C6,'Wattage Table'!$A$3:$G$941,7,0))</f>
        <v>33</v>
      </c>
      <c r="E6" s="350" t="s">
        <v>2301</v>
      </c>
      <c r="F6" s="345" t="s">
        <v>198</v>
      </c>
      <c r="G6" s="346">
        <f>IF(F6="","",VLOOKUP(F6,'Wattage Table'!$A$3:$G$941,7,0))</f>
        <v>51</v>
      </c>
      <c r="H6" s="351">
        <f t="shared" si="0"/>
        <v>18</v>
      </c>
      <c r="I6" s="352" t="s">
        <v>2283</v>
      </c>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s="53" customFormat="1" ht="15.75" customHeight="1">
      <c r="A7" s="341">
        <v>3</v>
      </c>
      <c r="B7" s="349" t="s">
        <v>2276</v>
      </c>
      <c r="C7" s="343" t="s">
        <v>201</v>
      </c>
      <c r="D7" s="346">
        <f>IF(C7="","",VLOOKUP(C7,'Wattage Table'!$A$3:$G$941,7,0))</f>
        <v>47</v>
      </c>
      <c r="E7" s="350" t="s">
        <v>2302</v>
      </c>
      <c r="F7" s="345" t="s">
        <v>211</v>
      </c>
      <c r="G7" s="346">
        <f>IF(F7="","",VLOOKUP(F7,'Wattage Table'!$A$3:$G$941,7,0))</f>
        <v>77</v>
      </c>
      <c r="H7" s="351">
        <f t="shared" si="0"/>
        <v>30</v>
      </c>
      <c r="I7" s="352" t="s">
        <v>2283</v>
      </c>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row>
    <row r="8" spans="1:48" s="53" customFormat="1" ht="15.75" customHeight="1">
      <c r="A8" s="341">
        <v>4</v>
      </c>
      <c r="B8" s="349" t="s">
        <v>2277</v>
      </c>
      <c r="C8" s="343" t="s">
        <v>214</v>
      </c>
      <c r="D8" s="346">
        <f>IF(C8="","",VLOOKUP(C8,'Wattage Table'!$A$3:$G$941,7,0))</f>
        <v>61</v>
      </c>
      <c r="E8" s="350" t="s">
        <v>2303</v>
      </c>
      <c r="F8" s="345" t="s">
        <v>222</v>
      </c>
      <c r="G8" s="346">
        <f>IF(F8="","",VLOOKUP(F8,'Wattage Table'!$A$3:$G$941,7,0))</f>
        <v>102</v>
      </c>
      <c r="H8" s="351">
        <f t="shared" si="0"/>
        <v>41</v>
      </c>
      <c r="I8" s="352" t="s">
        <v>2283</v>
      </c>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row>
    <row r="9" spans="1:48" s="53" customFormat="1" ht="15.75" customHeight="1">
      <c r="A9" s="341">
        <v>5</v>
      </c>
      <c r="B9" s="349" t="s">
        <v>2278</v>
      </c>
      <c r="C9" s="343" t="s">
        <v>238</v>
      </c>
      <c r="D9" s="346">
        <f>IF(C9="","",VLOOKUP(C9,'Wattage Table'!$A$3:$G$941,7,0))</f>
        <v>26</v>
      </c>
      <c r="E9" s="350" t="s">
        <v>2296</v>
      </c>
      <c r="F9" s="345" t="s">
        <v>228</v>
      </c>
      <c r="G9" s="346">
        <f>IF(F9="","",VLOOKUP(F9,'Wattage Table'!$A$3:$G$941,7,0))</f>
        <v>38</v>
      </c>
      <c r="H9" s="351">
        <f t="shared" si="0"/>
        <v>12</v>
      </c>
      <c r="I9" s="352"/>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row>
    <row r="10" spans="1:48" s="53" customFormat="1" ht="15.75" customHeight="1">
      <c r="A10" s="341">
        <v>6</v>
      </c>
      <c r="B10" s="349" t="s">
        <v>2279</v>
      </c>
      <c r="C10" s="343" t="s">
        <v>292</v>
      </c>
      <c r="D10" s="346">
        <f>IF(C10="","",VLOOKUP(C10,'Wattage Table'!$A$3:$G$941,7,0))</f>
        <v>46</v>
      </c>
      <c r="E10" s="350" t="s">
        <v>2297</v>
      </c>
      <c r="F10" s="345" t="s">
        <v>288</v>
      </c>
      <c r="G10" s="346">
        <f>IF(F10="","",VLOOKUP(F10,'Wattage Table'!$A$3:$G$941,7,0))</f>
        <v>66</v>
      </c>
      <c r="H10" s="351">
        <f t="shared" si="0"/>
        <v>20</v>
      </c>
      <c r="I10" s="352"/>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row>
    <row r="11" spans="1:48" s="53" customFormat="1" ht="15.75" customHeight="1">
      <c r="A11" s="341">
        <v>7</v>
      </c>
      <c r="B11" s="349" t="s">
        <v>2280</v>
      </c>
      <c r="C11" s="343" t="s">
        <v>324</v>
      </c>
      <c r="D11" s="346">
        <f>IF(C11="","",VLOOKUP(C11,'Wattage Table'!$A$3:$G$941,7,0))</f>
        <v>67</v>
      </c>
      <c r="E11" s="350" t="s">
        <v>2298</v>
      </c>
      <c r="F11" s="345" t="s">
        <v>2173</v>
      </c>
      <c r="G11" s="346">
        <f>IF(F11="","",VLOOKUP(F11,'Wattage Table'!$A$3:$G$941,7,0))</f>
        <v>104</v>
      </c>
      <c r="H11" s="351">
        <f t="shared" si="0"/>
        <v>37</v>
      </c>
      <c r="I11" s="352"/>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row>
    <row r="12" spans="1:48" s="53" customFormat="1" ht="15.75" customHeight="1">
      <c r="A12" s="341">
        <v>8</v>
      </c>
      <c r="B12" s="349" t="s">
        <v>2281</v>
      </c>
      <c r="C12" s="343" t="s">
        <v>336</v>
      </c>
      <c r="D12" s="346">
        <f>IF(C12="","",VLOOKUP(C12,'Wattage Table'!$A$3:$G$941,7,0))</f>
        <v>87</v>
      </c>
      <c r="E12" s="350" t="s">
        <v>2299</v>
      </c>
      <c r="F12" s="345" t="s">
        <v>2176</v>
      </c>
      <c r="G12" s="346">
        <f>IF(F12="","",VLOOKUP(F12,'Wattage Table'!$A$3:$G$941,7,0))</f>
        <v>132</v>
      </c>
      <c r="H12" s="351">
        <f t="shared" si="0"/>
        <v>45</v>
      </c>
      <c r="I12" s="353"/>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row>
    <row r="13" spans="1:48" s="53" customFormat="1" ht="15.75" customHeight="1">
      <c r="A13" s="341">
        <v>9</v>
      </c>
      <c r="B13" s="349" t="s">
        <v>2267</v>
      </c>
      <c r="C13" s="343" t="s">
        <v>387</v>
      </c>
      <c r="D13" s="346">
        <f>IF(C13="","",VLOOKUP(C13,'Wattage Table'!$A$3:$G$941,7,0))</f>
        <v>31</v>
      </c>
      <c r="E13" s="350" t="s">
        <v>2318</v>
      </c>
      <c r="F13" s="345" t="s">
        <v>359</v>
      </c>
      <c r="G13" s="346">
        <f>IF(F13="","",VLOOKUP(F13,'Wattage Table'!$A$3:$G$941,7,0))</f>
        <v>43</v>
      </c>
      <c r="H13" s="351">
        <f t="shared" si="0"/>
        <v>12</v>
      </c>
      <c r="I13" s="354"/>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row>
    <row r="14" spans="1:48" s="53" customFormat="1" ht="15.75" customHeight="1">
      <c r="A14" s="341">
        <v>10</v>
      </c>
      <c r="B14" s="349" t="s">
        <v>2268</v>
      </c>
      <c r="C14" s="343" t="s">
        <v>528</v>
      </c>
      <c r="D14" s="346">
        <f>IF(C14="","",VLOOKUP(C14,'Wattage Table'!$A$3:$G$941,7,0))</f>
        <v>59</v>
      </c>
      <c r="E14" s="350" t="s">
        <v>2319</v>
      </c>
      <c r="F14" s="345" t="s">
        <v>511</v>
      </c>
      <c r="G14" s="346">
        <f>IF(F14="","",VLOOKUP(F14,'Wattage Table'!$A$3:$G$941,7,0))</f>
        <v>72</v>
      </c>
      <c r="H14" s="351">
        <f t="shared" si="0"/>
        <v>13</v>
      </c>
      <c r="I14" s="354"/>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row>
    <row r="15" spans="1:48" s="53" customFormat="1" ht="15.75" customHeight="1">
      <c r="A15" s="341">
        <v>11</v>
      </c>
      <c r="B15" s="349" t="s">
        <v>2269</v>
      </c>
      <c r="C15" s="343" t="s">
        <v>892</v>
      </c>
      <c r="D15" s="346">
        <f>IF(C15="","",VLOOKUP(C15,'Wattage Table'!$A$3:$G$941,7,0))</f>
        <v>89</v>
      </c>
      <c r="E15" s="350" t="s">
        <v>2320</v>
      </c>
      <c r="F15" s="345" t="s">
        <v>879</v>
      </c>
      <c r="G15" s="346">
        <f>IF(F15="","",VLOOKUP(F15,'Wattage Table'!$A$3:$G$941,7,0))</f>
        <v>115</v>
      </c>
      <c r="H15" s="351">
        <f t="shared" si="0"/>
        <v>26</v>
      </c>
      <c r="I15" s="354"/>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row>
    <row r="16" spans="1:48" s="53" customFormat="1" ht="15.75" customHeight="1">
      <c r="A16" s="341">
        <v>12</v>
      </c>
      <c r="B16" s="349" t="s">
        <v>2270</v>
      </c>
      <c r="C16" s="343" t="s">
        <v>949</v>
      </c>
      <c r="D16" s="346">
        <f>IF(C16="","",VLOOKUP(C16,'Wattage Table'!$A$3:$G$941,7,0))</f>
        <v>112</v>
      </c>
      <c r="E16" s="350" t="s">
        <v>2321</v>
      </c>
      <c r="F16" s="345" t="s">
        <v>934</v>
      </c>
      <c r="G16" s="346">
        <f>IF(F16="","",VLOOKUP(F16,'Wattage Table'!$A$3:$G$941,7,0))</f>
        <v>144</v>
      </c>
      <c r="H16" s="351">
        <f t="shared" si="0"/>
        <v>32</v>
      </c>
      <c r="I16" s="354"/>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row>
    <row r="17" spans="1:48" s="53" customFormat="1" ht="15.75" customHeight="1">
      <c r="A17" s="341">
        <v>13</v>
      </c>
      <c r="B17" s="349" t="s">
        <v>2271</v>
      </c>
      <c r="C17" s="343" t="s">
        <v>993</v>
      </c>
      <c r="D17" s="346">
        <f>IF(C17="","",VLOOKUP(C17,'Wattage Table'!$A$3:$G$941,7,0))</f>
        <v>175</v>
      </c>
      <c r="E17" s="350" t="s">
        <v>2322</v>
      </c>
      <c r="F17" s="345" t="s">
        <v>989</v>
      </c>
      <c r="G17" s="346">
        <f>IF(F17="","",VLOOKUP(F17,'Wattage Table'!$A$3:$G$941,7,0))</f>
        <v>216</v>
      </c>
      <c r="H17" s="351">
        <f t="shared" si="0"/>
        <v>41</v>
      </c>
      <c r="I17" s="354"/>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row>
    <row r="18" spans="1:48" s="53" customFormat="1" ht="15.75" customHeight="1">
      <c r="A18" s="341">
        <v>14</v>
      </c>
      <c r="B18" s="349" t="s">
        <v>2272</v>
      </c>
      <c r="C18" s="294" t="s">
        <v>549</v>
      </c>
      <c r="D18" s="346">
        <f>IF(C18="","",VLOOKUP(C18,'Wattage Table'!$A$3:$G$941,7,0))</f>
        <v>79</v>
      </c>
      <c r="E18" s="355" t="s">
        <v>2321</v>
      </c>
      <c r="F18" s="356" t="s">
        <v>934</v>
      </c>
      <c r="G18" s="346">
        <f>IF(F18="","",VLOOKUP(F18,'Wattage Table'!$A$3:$G$941,7,0))</f>
        <v>144</v>
      </c>
      <c r="H18" s="357">
        <f aca="true" t="shared" si="1" ref="H18:H31">IF(OR(ISBLANK(F18),ISBLANK(C18)),"",(G18-D18))</f>
        <v>65</v>
      </c>
      <c r="I18" s="352" t="s">
        <v>2282</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row>
    <row r="19" spans="1:48" s="53" customFormat="1" ht="15.75" customHeight="1">
      <c r="A19" s="341">
        <v>15</v>
      </c>
      <c r="B19" s="349" t="s">
        <v>2273</v>
      </c>
      <c r="C19" s="343" t="s">
        <v>962</v>
      </c>
      <c r="D19" s="346">
        <f>IF(C19="","",VLOOKUP(C19,'Wattage Table'!$A$3:$G$941,7,0))</f>
        <v>102</v>
      </c>
      <c r="E19" s="344" t="s">
        <v>2321</v>
      </c>
      <c r="F19" s="345" t="s">
        <v>934</v>
      </c>
      <c r="G19" s="346">
        <f>IF(F19="","",VLOOKUP(F19,'Wattage Table'!$A$3:$G$941,7,0))</f>
        <v>144</v>
      </c>
      <c r="H19" s="351">
        <f t="shared" si="1"/>
        <v>42</v>
      </c>
      <c r="I19" s="352"/>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row>
    <row r="20" spans="1:48" s="53" customFormat="1" ht="15.75" customHeight="1">
      <c r="A20" s="341">
        <v>16</v>
      </c>
      <c r="B20" s="349" t="s">
        <v>2255</v>
      </c>
      <c r="C20" s="343" t="s">
        <v>390</v>
      </c>
      <c r="D20" s="346">
        <f>IF(C20="","",VLOOKUP(C20,'Wattage Table'!$A$3:$G$941,7,0))</f>
        <v>28</v>
      </c>
      <c r="E20" s="350" t="s">
        <v>2318</v>
      </c>
      <c r="F20" s="345" t="s">
        <v>359</v>
      </c>
      <c r="G20" s="346">
        <f>IF(F20="","",VLOOKUP(F20,'Wattage Table'!$A$3:$G$941,7,0))</f>
        <v>43</v>
      </c>
      <c r="H20" s="351">
        <f t="shared" si="1"/>
        <v>15</v>
      </c>
      <c r="I20" s="354" t="s">
        <v>2248</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row>
    <row r="21" spans="1:48" s="53" customFormat="1" ht="15.75" customHeight="1">
      <c r="A21" s="341">
        <v>17</v>
      </c>
      <c r="B21" s="349" t="s">
        <v>2257</v>
      </c>
      <c r="C21" s="343" t="s">
        <v>530</v>
      </c>
      <c r="D21" s="346">
        <f>IF(C21="","",VLOOKUP(C21,'Wattage Table'!$A$3:$G$941,7,0))</f>
        <v>53</v>
      </c>
      <c r="E21" s="350" t="s">
        <v>2319</v>
      </c>
      <c r="F21" s="345" t="s">
        <v>511</v>
      </c>
      <c r="G21" s="346">
        <f>IF(F21="","",VLOOKUP(F21,'Wattage Table'!$A$3:$G$941,7,0))</f>
        <v>72</v>
      </c>
      <c r="H21" s="351">
        <f t="shared" si="1"/>
        <v>19</v>
      </c>
      <c r="I21" s="354" t="s">
        <v>2248</v>
      </c>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row>
    <row r="22" spans="1:48" s="53" customFormat="1" ht="15.75" customHeight="1">
      <c r="A22" s="341">
        <v>18</v>
      </c>
      <c r="B22" s="349" t="s">
        <v>2258</v>
      </c>
      <c r="C22" s="343" t="s">
        <v>894</v>
      </c>
      <c r="D22" s="346">
        <f>IF(C22="","",VLOOKUP(C22,'Wattage Table'!$A$3:$G$941,7,0))</f>
        <v>78</v>
      </c>
      <c r="E22" s="350" t="s">
        <v>2320</v>
      </c>
      <c r="F22" s="345" t="s">
        <v>879</v>
      </c>
      <c r="G22" s="346">
        <f>IF(F22="","",VLOOKUP(F22,'Wattage Table'!$A$3:$G$941,7,0))</f>
        <v>115</v>
      </c>
      <c r="H22" s="351">
        <f t="shared" si="1"/>
        <v>37</v>
      </c>
      <c r="I22" s="354" t="s">
        <v>2248</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row>
    <row r="23" spans="1:48" s="53" customFormat="1" ht="15.75" customHeight="1">
      <c r="A23" s="341">
        <v>19</v>
      </c>
      <c r="B23" s="349" t="s">
        <v>2259</v>
      </c>
      <c r="C23" s="343" t="s">
        <v>951</v>
      </c>
      <c r="D23" s="346">
        <f>IF(C23="","",VLOOKUP(C23,'Wattage Table'!$A$3:$G$941,7,0))</f>
        <v>105</v>
      </c>
      <c r="E23" s="350" t="s">
        <v>2321</v>
      </c>
      <c r="F23" s="345" t="s">
        <v>934</v>
      </c>
      <c r="G23" s="346">
        <f>IF(F23="","",VLOOKUP(F23,'Wattage Table'!$A$3:$G$941,7,0))</f>
        <v>144</v>
      </c>
      <c r="H23" s="351">
        <f t="shared" si="1"/>
        <v>39</v>
      </c>
      <c r="I23" s="354" t="s">
        <v>2248</v>
      </c>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row>
    <row r="24" spans="1:48" s="53" customFormat="1" ht="15.75" customHeight="1">
      <c r="A24" s="341">
        <v>20</v>
      </c>
      <c r="B24" s="349" t="s">
        <v>2256</v>
      </c>
      <c r="C24" s="343" t="s">
        <v>413</v>
      </c>
      <c r="D24" s="346">
        <f>IF(C24="","",VLOOKUP(C24,'Wattage Table'!$A$3:$G$941,7,0))</f>
        <v>26</v>
      </c>
      <c r="E24" s="350" t="s">
        <v>2318</v>
      </c>
      <c r="F24" s="345" t="s">
        <v>359</v>
      </c>
      <c r="G24" s="346">
        <f>IF(F24="","",VLOOKUP(F24,'Wattage Table'!$A$3:$G$941,7,0))</f>
        <v>43</v>
      </c>
      <c r="H24" s="351">
        <f t="shared" si="1"/>
        <v>17</v>
      </c>
      <c r="I24" s="354" t="s">
        <v>2247</v>
      </c>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row>
    <row r="25" spans="1:48" s="53" customFormat="1" ht="15.75" customHeight="1">
      <c r="A25" s="341">
        <v>21</v>
      </c>
      <c r="B25" s="349" t="s">
        <v>2260</v>
      </c>
      <c r="C25" s="343" t="s">
        <v>538</v>
      </c>
      <c r="D25" s="346">
        <f>IF(C25="","",VLOOKUP(C25,'Wattage Table'!$A$3:$G$941,7,0))</f>
        <v>48</v>
      </c>
      <c r="E25" s="350" t="s">
        <v>2319</v>
      </c>
      <c r="F25" s="345" t="s">
        <v>511</v>
      </c>
      <c r="G25" s="346">
        <f>IF(F25="","",VLOOKUP(F25,'Wattage Table'!$A$3:$G$941,7,0))</f>
        <v>72</v>
      </c>
      <c r="H25" s="351">
        <f t="shared" si="1"/>
        <v>24</v>
      </c>
      <c r="I25" s="354" t="s">
        <v>2247</v>
      </c>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row>
    <row r="26" spans="1:48" s="53" customFormat="1" ht="15.75" customHeight="1">
      <c r="A26" s="341">
        <v>22</v>
      </c>
      <c r="B26" s="349" t="s">
        <v>2261</v>
      </c>
      <c r="C26" s="343" t="s">
        <v>900</v>
      </c>
      <c r="D26" s="346">
        <f>IF(C26="","",VLOOKUP(C26,'Wattage Table'!$A$3:$G$941,7,0))</f>
        <v>72</v>
      </c>
      <c r="E26" s="350" t="s">
        <v>2320</v>
      </c>
      <c r="F26" s="345" t="s">
        <v>879</v>
      </c>
      <c r="G26" s="346">
        <f>IF(F26="","",VLOOKUP(F26,'Wattage Table'!$A$3:$G$941,7,0))</f>
        <v>115</v>
      </c>
      <c r="H26" s="351">
        <f t="shared" si="1"/>
        <v>43</v>
      </c>
      <c r="I26" s="354" t="s">
        <v>2247</v>
      </c>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row>
    <row r="27" spans="1:48" s="53" customFormat="1" ht="15.75" customHeight="1">
      <c r="A27" s="341">
        <v>23</v>
      </c>
      <c r="B27" s="349" t="s">
        <v>2262</v>
      </c>
      <c r="C27" s="343" t="s">
        <v>957</v>
      </c>
      <c r="D27" s="346">
        <f>IF(C27="","",VLOOKUP(C27,'Wattage Table'!$A$3:$G$941,7,0))</f>
        <v>96</v>
      </c>
      <c r="E27" s="350" t="s">
        <v>2321</v>
      </c>
      <c r="F27" s="345" t="s">
        <v>934</v>
      </c>
      <c r="G27" s="346">
        <f>IF(F27="","",VLOOKUP(F27,'Wattage Table'!$A$3:$G$941,7,0))</f>
        <v>144</v>
      </c>
      <c r="H27" s="351">
        <f t="shared" si="1"/>
        <v>48</v>
      </c>
      <c r="I27" s="354" t="s">
        <v>2247</v>
      </c>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row>
    <row r="28" spans="1:48" s="53" customFormat="1" ht="15.75" customHeight="1">
      <c r="A28" s="341">
        <v>24</v>
      </c>
      <c r="B28" s="349" t="s">
        <v>2288</v>
      </c>
      <c r="C28" s="343" t="s">
        <v>1128</v>
      </c>
      <c r="D28" s="346">
        <f>IF(C28="","",VLOOKUP(C28,'Wattage Table'!$A$3:$G$941,7,0))</f>
        <v>58</v>
      </c>
      <c r="E28" s="350" t="s">
        <v>2292</v>
      </c>
      <c r="F28" s="345" t="s">
        <v>2183</v>
      </c>
      <c r="G28" s="346">
        <f>IF(F28="","",VLOOKUP(F28,'Wattage Table'!$A$3:$G$941,7,0))</f>
        <v>61</v>
      </c>
      <c r="H28" s="351">
        <f t="shared" si="1"/>
        <v>3</v>
      </c>
      <c r="I28" s="354"/>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row>
    <row r="29" spans="1:48" s="53" customFormat="1" ht="15.75" customHeight="1">
      <c r="A29" s="341">
        <v>25</v>
      </c>
      <c r="B29" s="349" t="s">
        <v>2289</v>
      </c>
      <c r="C29" s="343" t="s">
        <v>1321</v>
      </c>
      <c r="D29" s="346">
        <f>IF(C29="","",VLOOKUP(C29,'Wattage Table'!$A$3:$G$941,7,0))</f>
        <v>109</v>
      </c>
      <c r="E29" s="350" t="s">
        <v>2293</v>
      </c>
      <c r="F29" s="345" t="s">
        <v>1163</v>
      </c>
      <c r="G29" s="346">
        <f>IF(F29="","",VLOOKUP(F29,'Wattage Table'!$A$3:$G$941,7,0))</f>
        <v>123</v>
      </c>
      <c r="H29" s="351">
        <f t="shared" si="1"/>
        <v>14</v>
      </c>
      <c r="I29" s="354"/>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row>
    <row r="30" spans="1:48" s="53" customFormat="1" ht="15.75" customHeight="1">
      <c r="A30" s="341">
        <v>26</v>
      </c>
      <c r="B30" s="349" t="s">
        <v>2290</v>
      </c>
      <c r="C30" s="343" t="s">
        <v>1367</v>
      </c>
      <c r="D30" s="346">
        <f>IF(C30="","",VLOOKUP(C30,'Wattage Table'!$A$3:$G$941,7,0))</f>
        <v>219</v>
      </c>
      <c r="E30" s="350" t="s">
        <v>2294</v>
      </c>
      <c r="F30" s="345" t="s">
        <v>1357</v>
      </c>
      <c r="G30" s="346">
        <f>IF(F30="","",VLOOKUP(F30,'Wattage Table'!$A$3:$G$941,7,0))</f>
        <v>246</v>
      </c>
      <c r="H30" s="351">
        <f t="shared" si="1"/>
        <v>27</v>
      </c>
      <c r="I30" s="354"/>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row>
    <row r="31" spans="1:48" s="53" customFormat="1" ht="15.75" customHeight="1">
      <c r="A31" s="341">
        <v>27</v>
      </c>
      <c r="B31" s="349" t="s">
        <v>2291</v>
      </c>
      <c r="C31" s="343" t="s">
        <v>1384</v>
      </c>
      <c r="D31" s="346">
        <f>IF(C31="","",VLOOKUP(C31,'Wattage Table'!$A$3:$G$941,7,0))</f>
        <v>328</v>
      </c>
      <c r="E31" s="358" t="s">
        <v>2295</v>
      </c>
      <c r="F31" s="343" t="s">
        <v>2184</v>
      </c>
      <c r="G31" s="346">
        <f>IF(F31="","",VLOOKUP(F31,'Wattage Table'!$A$3:$G$941,7,0))</f>
        <v>369</v>
      </c>
      <c r="H31" s="359">
        <f t="shared" si="1"/>
        <v>41</v>
      </c>
      <c r="I31" s="360"/>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row>
    <row r="32" spans="1:48" s="53" customFormat="1" ht="15.75" customHeight="1" thickBot="1">
      <c r="A32" s="361"/>
      <c r="B32" s="349"/>
      <c r="C32" s="343"/>
      <c r="D32" s="346"/>
      <c r="E32" s="344"/>
      <c r="F32" s="345"/>
      <c r="G32" s="346"/>
      <c r="H32" s="351"/>
      <c r="I32" s="354"/>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row>
    <row r="33" spans="1:48" s="53" customFormat="1" ht="15.75" customHeight="1" thickBot="1">
      <c r="A33" s="174" t="s">
        <v>2286</v>
      </c>
      <c r="B33" s="174"/>
      <c r="C33" s="175"/>
      <c r="D33" s="176"/>
      <c r="E33" s="177"/>
      <c r="F33" s="175"/>
      <c r="G33" s="176"/>
      <c r="H33" s="178"/>
      <c r="I33" s="362"/>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row>
    <row r="34" spans="1:48" s="53" customFormat="1" ht="15.75" customHeight="1">
      <c r="A34" s="363">
        <v>28</v>
      </c>
      <c r="B34" s="342" t="s">
        <v>2274</v>
      </c>
      <c r="C34" s="364" t="s">
        <v>138</v>
      </c>
      <c r="D34" s="365">
        <v>20</v>
      </c>
      <c r="E34" s="366" t="s">
        <v>1981</v>
      </c>
      <c r="F34" s="367" t="s">
        <v>1981</v>
      </c>
      <c r="G34" s="365" t="s">
        <v>1981</v>
      </c>
      <c r="H34" s="368" t="s">
        <v>1981</v>
      </c>
      <c r="I34" s="369" t="s">
        <v>2197</v>
      </c>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row>
    <row r="35" spans="1:48" s="53" customFormat="1" ht="15.75" customHeight="1">
      <c r="A35" s="341">
        <v>29</v>
      </c>
      <c r="B35" s="349" t="s">
        <v>2275</v>
      </c>
      <c r="C35" s="343" t="s">
        <v>182</v>
      </c>
      <c r="D35" s="346">
        <v>33</v>
      </c>
      <c r="E35" s="350" t="s">
        <v>1981</v>
      </c>
      <c r="F35" s="345" t="s">
        <v>1981</v>
      </c>
      <c r="G35" s="346" t="s">
        <v>1981</v>
      </c>
      <c r="H35" s="351" t="s">
        <v>1981</v>
      </c>
      <c r="I35" s="354" t="s">
        <v>2197</v>
      </c>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row>
    <row r="36" spans="1:48" s="53" customFormat="1" ht="15.75" customHeight="1">
      <c r="A36" s="361">
        <v>30</v>
      </c>
      <c r="B36" s="349" t="s">
        <v>2276</v>
      </c>
      <c r="C36" s="343" t="s">
        <v>201</v>
      </c>
      <c r="D36" s="346">
        <v>47</v>
      </c>
      <c r="E36" s="350" t="s">
        <v>1981</v>
      </c>
      <c r="F36" s="345" t="s">
        <v>1981</v>
      </c>
      <c r="G36" s="346" t="s">
        <v>1981</v>
      </c>
      <c r="H36" s="351" t="s">
        <v>1981</v>
      </c>
      <c r="I36" s="354" t="s">
        <v>2197</v>
      </c>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row>
    <row r="37" spans="1:48" s="53" customFormat="1" ht="15.75" customHeight="1">
      <c r="A37" s="341">
        <v>31</v>
      </c>
      <c r="B37" s="349" t="s">
        <v>2277</v>
      </c>
      <c r="C37" s="343" t="s">
        <v>214</v>
      </c>
      <c r="D37" s="346">
        <v>61</v>
      </c>
      <c r="E37" s="350" t="s">
        <v>1981</v>
      </c>
      <c r="F37" s="345" t="s">
        <v>1981</v>
      </c>
      <c r="G37" s="346" t="s">
        <v>1981</v>
      </c>
      <c r="H37" s="351" t="s">
        <v>1981</v>
      </c>
      <c r="I37" s="354" t="s">
        <v>2197</v>
      </c>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row>
    <row r="38" spans="1:48" s="53" customFormat="1" ht="15.75" customHeight="1">
      <c r="A38" s="361">
        <v>32</v>
      </c>
      <c r="B38" s="349" t="s">
        <v>2278</v>
      </c>
      <c r="C38" s="343" t="s">
        <v>238</v>
      </c>
      <c r="D38" s="346">
        <v>26</v>
      </c>
      <c r="E38" s="350" t="s">
        <v>2308</v>
      </c>
      <c r="F38" s="345" t="s">
        <v>233</v>
      </c>
      <c r="G38" s="346">
        <f>IF(F38="","",VLOOKUP(F38,'Wattage Table'!$A$3:$G$941,7,0))</f>
        <v>26</v>
      </c>
      <c r="H38" s="351">
        <f aca="true" t="shared" si="2" ref="H38:H46">IF(OR(ISBLANK(F38),ISBLANK(C38)),"",(G38-D38))</f>
        <v>0</v>
      </c>
      <c r="I38" s="354"/>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row>
    <row r="39" spans="1:48" s="53" customFormat="1" ht="15.75" customHeight="1">
      <c r="A39" s="341">
        <v>33</v>
      </c>
      <c r="B39" s="349" t="s">
        <v>2279</v>
      </c>
      <c r="C39" s="343" t="s">
        <v>292</v>
      </c>
      <c r="D39" s="346">
        <v>46</v>
      </c>
      <c r="E39" s="350" t="s">
        <v>2309</v>
      </c>
      <c r="F39" s="345" t="s">
        <v>290</v>
      </c>
      <c r="G39" s="346">
        <f>IF(F39="","",VLOOKUP(F39,'Wattage Table'!$A$3:$G$941,7,0))</f>
        <v>50</v>
      </c>
      <c r="H39" s="351">
        <f t="shared" si="2"/>
        <v>4</v>
      </c>
      <c r="I39" s="354"/>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row>
    <row r="40" spans="1:48" s="53" customFormat="1" ht="15.75" customHeight="1">
      <c r="A40" s="361">
        <v>34</v>
      </c>
      <c r="B40" s="349" t="s">
        <v>2280</v>
      </c>
      <c r="C40" s="343" t="s">
        <v>324</v>
      </c>
      <c r="D40" s="346">
        <v>67</v>
      </c>
      <c r="E40" s="350" t="s">
        <v>2310</v>
      </c>
      <c r="F40" s="345" t="s">
        <v>2175</v>
      </c>
      <c r="G40" s="346">
        <f>IF(F40="","",VLOOKUP(F40,'Wattage Table'!$A$3:$G$941,7,0))</f>
        <v>76</v>
      </c>
      <c r="H40" s="351">
        <f t="shared" si="2"/>
        <v>9</v>
      </c>
      <c r="I40" s="354"/>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row>
    <row r="41" spans="1:48" s="53" customFormat="1" ht="15.75" customHeight="1">
      <c r="A41" s="341">
        <v>35</v>
      </c>
      <c r="B41" s="349" t="s">
        <v>2281</v>
      </c>
      <c r="C41" s="343" t="s">
        <v>336</v>
      </c>
      <c r="D41" s="346">
        <v>87</v>
      </c>
      <c r="E41" s="350" t="s">
        <v>2311</v>
      </c>
      <c r="F41" s="345" t="s">
        <v>2178</v>
      </c>
      <c r="G41" s="346">
        <f>IF(F41="","",VLOOKUP(F41,'Wattage Table'!$A$3:$G$941,7,0))</f>
        <v>100</v>
      </c>
      <c r="H41" s="351">
        <f t="shared" si="2"/>
        <v>13</v>
      </c>
      <c r="I41" s="354"/>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row>
    <row r="42" spans="1:48" s="53" customFormat="1" ht="15.75" customHeight="1">
      <c r="A42" s="361">
        <v>36</v>
      </c>
      <c r="B42" s="349" t="s">
        <v>2267</v>
      </c>
      <c r="C42" s="343" t="s">
        <v>387</v>
      </c>
      <c r="D42" s="346">
        <v>31</v>
      </c>
      <c r="E42" s="350" t="s">
        <v>2313</v>
      </c>
      <c r="F42" s="345" t="s">
        <v>372</v>
      </c>
      <c r="G42" s="346">
        <f>IF(F42="","",VLOOKUP(F42,'Wattage Table'!$A$3:$G$941,7,0))</f>
        <v>32</v>
      </c>
      <c r="H42" s="351">
        <f t="shared" si="2"/>
        <v>1</v>
      </c>
      <c r="I42" s="354"/>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row>
    <row r="43" spans="1:48" s="53" customFormat="1" ht="15.75" customHeight="1">
      <c r="A43" s="341">
        <v>37</v>
      </c>
      <c r="B43" s="349" t="s">
        <v>2268</v>
      </c>
      <c r="C43" s="343" t="s">
        <v>528</v>
      </c>
      <c r="D43" s="346">
        <v>59</v>
      </c>
      <c r="E43" s="350" t="s">
        <v>2314</v>
      </c>
      <c r="F43" s="345" t="s">
        <v>519</v>
      </c>
      <c r="G43" s="346">
        <f>IF(F43="","",VLOOKUP(F43,'Wattage Table'!$A$3:$G$941,7,0))</f>
        <v>60</v>
      </c>
      <c r="H43" s="351">
        <f t="shared" si="2"/>
        <v>1</v>
      </c>
      <c r="I43" s="354"/>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row>
    <row r="44" spans="1:48" s="53" customFormat="1" ht="15.75" customHeight="1">
      <c r="A44" s="361">
        <v>38</v>
      </c>
      <c r="B44" s="349" t="s">
        <v>2269</v>
      </c>
      <c r="C44" s="343" t="s">
        <v>892</v>
      </c>
      <c r="D44" s="346">
        <v>89</v>
      </c>
      <c r="E44" s="350" t="s">
        <v>2315</v>
      </c>
      <c r="F44" s="345" t="s">
        <v>885</v>
      </c>
      <c r="G44" s="346">
        <f>IF(F44="","",VLOOKUP(F44,'Wattage Table'!$A$3:$G$941,7,0))</f>
        <v>92</v>
      </c>
      <c r="H44" s="351">
        <f t="shared" si="2"/>
        <v>3</v>
      </c>
      <c r="I44" s="354"/>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row>
    <row r="45" spans="1:48" s="53" customFormat="1" ht="15.75" customHeight="1">
      <c r="A45" s="341">
        <v>39</v>
      </c>
      <c r="B45" s="349" t="s">
        <v>2270</v>
      </c>
      <c r="C45" s="343" t="s">
        <v>949</v>
      </c>
      <c r="D45" s="346">
        <v>112</v>
      </c>
      <c r="E45" s="350" t="s">
        <v>2316</v>
      </c>
      <c r="F45" s="345" t="s">
        <v>942</v>
      </c>
      <c r="G45" s="346">
        <f>IF(F45="","",VLOOKUP(F45,'Wattage Table'!$A$3:$G$941,7,0))</f>
        <v>120</v>
      </c>
      <c r="H45" s="351">
        <f t="shared" si="2"/>
        <v>8</v>
      </c>
      <c r="I45" s="354"/>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row>
    <row r="46" spans="1:48" s="53" customFormat="1" ht="15.75" customHeight="1">
      <c r="A46" s="361">
        <v>40</v>
      </c>
      <c r="B46" s="349" t="s">
        <v>2271</v>
      </c>
      <c r="C46" s="343" t="s">
        <v>993</v>
      </c>
      <c r="D46" s="346">
        <v>175</v>
      </c>
      <c r="E46" s="350" t="s">
        <v>2317</v>
      </c>
      <c r="F46" s="345" t="s">
        <v>991</v>
      </c>
      <c r="G46" s="346">
        <f>IF(F46="","",VLOOKUP(F46,'Wattage Table'!$A$3:$G$941,7,0))</f>
        <v>186</v>
      </c>
      <c r="H46" s="351">
        <f t="shared" si="2"/>
        <v>11</v>
      </c>
      <c r="I46" s="354"/>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row>
    <row r="47" spans="1:48" s="53" customFormat="1" ht="15.75" customHeight="1">
      <c r="A47" s="341">
        <v>41</v>
      </c>
      <c r="B47" s="342" t="s">
        <v>2272</v>
      </c>
      <c r="C47" s="343" t="s">
        <v>549</v>
      </c>
      <c r="D47" s="346">
        <f>IF(C47="","",VLOOKUP(C47,'Wattage Table'!$A$3:$G$941,7,0))</f>
        <v>79</v>
      </c>
      <c r="E47" s="350" t="s">
        <v>2316</v>
      </c>
      <c r="F47" s="345" t="s">
        <v>942</v>
      </c>
      <c r="G47" s="346">
        <f>IF(F47="","",VLOOKUP(F47,'Wattage Table'!$A$3:$G$941,7,0))</f>
        <v>120</v>
      </c>
      <c r="H47" s="351">
        <f aca="true" t="shared" si="3" ref="H47:H60">IF(OR(ISBLANK(F47),ISBLANK(C47)),"",(G47-D47))</f>
        <v>41</v>
      </c>
      <c r="I47" s="352" t="s">
        <v>2282</v>
      </c>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row>
    <row r="48" spans="1:48" s="53" customFormat="1" ht="15.75" customHeight="1">
      <c r="A48" s="361">
        <v>42</v>
      </c>
      <c r="B48" s="349" t="s">
        <v>2273</v>
      </c>
      <c r="C48" s="343" t="s">
        <v>962</v>
      </c>
      <c r="D48" s="346">
        <f>IF(C48="","",VLOOKUP(C48,'Wattage Table'!$A$3:$G$941,7,0))</f>
        <v>102</v>
      </c>
      <c r="E48" s="350" t="s">
        <v>2316</v>
      </c>
      <c r="F48" s="345" t="s">
        <v>942</v>
      </c>
      <c r="G48" s="346">
        <f>IF(F48="","",VLOOKUP(F48,'Wattage Table'!$A$3:$G$941,7,0))</f>
        <v>120</v>
      </c>
      <c r="H48" s="351">
        <f t="shared" si="3"/>
        <v>18</v>
      </c>
      <c r="I48" s="352"/>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row>
    <row r="49" spans="1:48" s="53" customFormat="1" ht="15.75" customHeight="1">
      <c r="A49" s="341">
        <v>43</v>
      </c>
      <c r="B49" s="349" t="s">
        <v>2255</v>
      </c>
      <c r="C49" s="343" t="s">
        <v>390</v>
      </c>
      <c r="D49" s="346">
        <f>IF(C49="","",VLOOKUP(C49,'Wattage Table'!$A$3:$G$941,7,0))</f>
        <v>28</v>
      </c>
      <c r="E49" s="350" t="s">
        <v>2318</v>
      </c>
      <c r="F49" s="345" t="s">
        <v>372</v>
      </c>
      <c r="G49" s="346">
        <f>IF(F49="","",VLOOKUP(F49,'Wattage Table'!$A$3:$G$941,7,0))</f>
        <v>32</v>
      </c>
      <c r="H49" s="351">
        <f t="shared" si="3"/>
        <v>4</v>
      </c>
      <c r="I49" s="354" t="s">
        <v>2248</v>
      </c>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row>
    <row r="50" spans="1:48" s="53" customFormat="1" ht="15.75" customHeight="1">
      <c r="A50" s="361">
        <v>44</v>
      </c>
      <c r="B50" s="349" t="s">
        <v>2257</v>
      </c>
      <c r="C50" s="343" t="s">
        <v>530</v>
      </c>
      <c r="D50" s="346">
        <f>IF(C50="","",VLOOKUP(C50,'Wattage Table'!$A$3:$G$941,7,0))</f>
        <v>53</v>
      </c>
      <c r="E50" s="350" t="s">
        <v>2319</v>
      </c>
      <c r="F50" s="345" t="s">
        <v>519</v>
      </c>
      <c r="G50" s="346">
        <f>IF(F50="","",VLOOKUP(F50,'Wattage Table'!$A$3:$G$941,7,0))</f>
        <v>60</v>
      </c>
      <c r="H50" s="351">
        <f t="shared" si="3"/>
        <v>7</v>
      </c>
      <c r="I50" s="354" t="s">
        <v>2248</v>
      </c>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48" s="53" customFormat="1" ht="15.75" customHeight="1">
      <c r="A51" s="341">
        <v>45</v>
      </c>
      <c r="B51" s="349" t="s">
        <v>2258</v>
      </c>
      <c r="C51" s="343" t="s">
        <v>894</v>
      </c>
      <c r="D51" s="346">
        <f>IF(C51="","",VLOOKUP(C51,'Wattage Table'!$A$3:$G$941,7,0))</f>
        <v>78</v>
      </c>
      <c r="E51" s="350" t="s">
        <v>2320</v>
      </c>
      <c r="F51" s="345" t="s">
        <v>885</v>
      </c>
      <c r="G51" s="346">
        <f>IF(F51="","",VLOOKUP(F51,'Wattage Table'!$A$3:$G$941,7,0))</f>
        <v>92</v>
      </c>
      <c r="H51" s="351">
        <f t="shared" si="3"/>
        <v>14</v>
      </c>
      <c r="I51" s="354" t="s">
        <v>2248</v>
      </c>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row>
    <row r="52" spans="1:48" s="53" customFormat="1" ht="15.75" customHeight="1">
      <c r="A52" s="361">
        <v>46</v>
      </c>
      <c r="B52" s="349" t="s">
        <v>2259</v>
      </c>
      <c r="C52" s="343" t="s">
        <v>951</v>
      </c>
      <c r="D52" s="346">
        <f>IF(C52="","",VLOOKUP(C52,'Wattage Table'!$A$3:$G$941,7,0))</f>
        <v>105</v>
      </c>
      <c r="E52" s="350" t="s">
        <v>2321</v>
      </c>
      <c r="F52" s="345" t="s">
        <v>942</v>
      </c>
      <c r="G52" s="346">
        <f>IF(F52="","",VLOOKUP(F52,'Wattage Table'!$A$3:$G$941,7,0))</f>
        <v>120</v>
      </c>
      <c r="H52" s="351">
        <f t="shared" si="3"/>
        <v>15</v>
      </c>
      <c r="I52" s="354" t="s">
        <v>2248</v>
      </c>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48" s="53" customFormat="1" ht="15.75" customHeight="1">
      <c r="A53" s="341">
        <v>47</v>
      </c>
      <c r="B53" s="349" t="s">
        <v>2256</v>
      </c>
      <c r="C53" s="343" t="s">
        <v>413</v>
      </c>
      <c r="D53" s="346">
        <f>IF(C53="","",VLOOKUP(C53,'Wattage Table'!$A$3:$G$941,7,0))</f>
        <v>26</v>
      </c>
      <c r="E53" s="350" t="s">
        <v>2318</v>
      </c>
      <c r="F53" s="345" t="s">
        <v>372</v>
      </c>
      <c r="G53" s="346">
        <f>IF(F53="","",VLOOKUP(F53,'Wattage Table'!$A$3:$G$941,7,0))</f>
        <v>32</v>
      </c>
      <c r="H53" s="351">
        <f t="shared" si="3"/>
        <v>6</v>
      </c>
      <c r="I53" s="354" t="s">
        <v>2247</v>
      </c>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row>
    <row r="54" spans="1:48" s="53" customFormat="1" ht="15.75" customHeight="1">
      <c r="A54" s="361">
        <v>48</v>
      </c>
      <c r="B54" s="349" t="s">
        <v>2260</v>
      </c>
      <c r="C54" s="343" t="s">
        <v>538</v>
      </c>
      <c r="D54" s="346">
        <f>IF(C54="","",VLOOKUP(C54,'Wattage Table'!$A$3:$G$941,7,0))</f>
        <v>48</v>
      </c>
      <c r="E54" s="350" t="s">
        <v>2319</v>
      </c>
      <c r="F54" s="345" t="s">
        <v>519</v>
      </c>
      <c r="G54" s="346">
        <f>IF(F54="","",VLOOKUP(F54,'Wattage Table'!$A$3:$G$941,7,0))</f>
        <v>60</v>
      </c>
      <c r="H54" s="351">
        <f t="shared" si="3"/>
        <v>12</v>
      </c>
      <c r="I54" s="354" t="s">
        <v>2247</v>
      </c>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row>
    <row r="55" spans="1:48" s="53" customFormat="1" ht="15.75" customHeight="1">
      <c r="A55" s="341">
        <v>49</v>
      </c>
      <c r="B55" s="349" t="s">
        <v>2261</v>
      </c>
      <c r="C55" s="343" t="s">
        <v>900</v>
      </c>
      <c r="D55" s="346">
        <f>IF(C55="","",VLOOKUP(C55,'Wattage Table'!$A$3:$G$941,7,0))</f>
        <v>72</v>
      </c>
      <c r="E55" s="350" t="s">
        <v>2320</v>
      </c>
      <c r="F55" s="345" t="s">
        <v>885</v>
      </c>
      <c r="G55" s="346">
        <f>IF(F55="","",VLOOKUP(F55,'Wattage Table'!$A$3:$G$941,7,0))</f>
        <v>92</v>
      </c>
      <c r="H55" s="351">
        <f t="shared" si="3"/>
        <v>20</v>
      </c>
      <c r="I55" s="354" t="s">
        <v>2247</v>
      </c>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row>
    <row r="56" spans="1:48" s="53" customFormat="1" ht="15.75" customHeight="1">
      <c r="A56" s="361">
        <v>50</v>
      </c>
      <c r="B56" s="349" t="s">
        <v>2262</v>
      </c>
      <c r="C56" s="343" t="s">
        <v>957</v>
      </c>
      <c r="D56" s="346">
        <f>IF(C56="","",VLOOKUP(C56,'Wattage Table'!$A$3:$G$941,7,0))</f>
        <v>96</v>
      </c>
      <c r="E56" s="350" t="s">
        <v>2321</v>
      </c>
      <c r="F56" s="345" t="s">
        <v>942</v>
      </c>
      <c r="G56" s="346">
        <f>IF(F56="","",VLOOKUP(F56,'Wattage Table'!$A$3:$G$941,7,0))</f>
        <v>120</v>
      </c>
      <c r="H56" s="351">
        <f t="shared" si="3"/>
        <v>24</v>
      </c>
      <c r="I56" s="354" t="s">
        <v>2247</v>
      </c>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row>
    <row r="57" spans="1:48" s="53" customFormat="1" ht="15.75" customHeight="1">
      <c r="A57" s="341">
        <v>51</v>
      </c>
      <c r="B57" s="349" t="s">
        <v>2288</v>
      </c>
      <c r="C57" s="343" t="s">
        <v>1128</v>
      </c>
      <c r="D57" s="346">
        <v>58</v>
      </c>
      <c r="E57" s="350" t="s">
        <v>2304</v>
      </c>
      <c r="F57" s="345" t="s">
        <v>1119</v>
      </c>
      <c r="G57" s="346">
        <f>IF(F57="","",VLOOKUP(F57,'Wattage Table'!$A$3:$G$941,7,0))</f>
        <v>60</v>
      </c>
      <c r="H57" s="351">
        <f t="shared" si="3"/>
        <v>2</v>
      </c>
      <c r="I57" s="354"/>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row>
    <row r="58" spans="1:48" s="53" customFormat="1" ht="15.75" customHeight="1">
      <c r="A58" s="361">
        <v>52</v>
      </c>
      <c r="B58" s="349" t="s">
        <v>2289</v>
      </c>
      <c r="C58" s="343" t="s">
        <v>1321</v>
      </c>
      <c r="D58" s="346">
        <v>109</v>
      </c>
      <c r="E58" s="350" t="s">
        <v>2305</v>
      </c>
      <c r="F58" s="345" t="s">
        <v>1169</v>
      </c>
      <c r="G58" s="346">
        <f>IF(F58="","",VLOOKUP(F58,'Wattage Table'!$A$3:$G$941,7,0))</f>
        <v>110</v>
      </c>
      <c r="H58" s="351">
        <f t="shared" si="3"/>
        <v>1</v>
      </c>
      <c r="I58" s="354"/>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row>
    <row r="59" spans="1:48" s="53" customFormat="1" ht="15.75" customHeight="1">
      <c r="A59" s="341">
        <v>53</v>
      </c>
      <c r="B59" s="349" t="s">
        <v>2290</v>
      </c>
      <c r="C59" s="343" t="s">
        <v>1367</v>
      </c>
      <c r="D59" s="346">
        <v>219</v>
      </c>
      <c r="E59" s="350" t="s">
        <v>2306</v>
      </c>
      <c r="F59" s="345" t="s">
        <v>1363</v>
      </c>
      <c r="G59" s="346">
        <f>IF(F59="","",VLOOKUP(F59,'Wattage Table'!$A$3:$G$941,7,0))</f>
        <v>220</v>
      </c>
      <c r="H59" s="351">
        <f t="shared" si="3"/>
        <v>1</v>
      </c>
      <c r="I59" s="354"/>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row>
    <row r="60" spans="1:48" s="53" customFormat="1" ht="15.75" customHeight="1">
      <c r="A60" s="361">
        <v>54</v>
      </c>
      <c r="B60" s="349" t="s">
        <v>2291</v>
      </c>
      <c r="C60" s="343" t="s">
        <v>1384</v>
      </c>
      <c r="D60" s="346">
        <v>328</v>
      </c>
      <c r="E60" s="350" t="s">
        <v>2307</v>
      </c>
      <c r="F60" s="345" t="s">
        <v>2186</v>
      </c>
      <c r="G60" s="346">
        <f>IF(F60="","",VLOOKUP(F60,'Wattage Table'!$A$3:$G$941,7,0))</f>
        <v>330</v>
      </c>
      <c r="H60" s="351">
        <f t="shared" si="3"/>
        <v>2</v>
      </c>
      <c r="I60" s="354"/>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row>
    <row r="61" spans="1:48" s="53" customFormat="1" ht="15.75" customHeight="1" thickBot="1">
      <c r="A61" s="361"/>
      <c r="B61" s="349"/>
      <c r="C61" s="343"/>
      <c r="D61" s="346"/>
      <c r="E61" s="350"/>
      <c r="F61" s="345"/>
      <c r="G61" s="346"/>
      <c r="H61" s="351"/>
      <c r="I61" s="340"/>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row>
    <row r="62" spans="1:48" s="53" customFormat="1" ht="15.75" customHeight="1" thickBot="1">
      <c r="A62" s="174" t="s">
        <v>2284</v>
      </c>
      <c r="B62" s="174"/>
      <c r="C62" s="175"/>
      <c r="D62" s="176"/>
      <c r="E62" s="177"/>
      <c r="F62" s="175"/>
      <c r="G62" s="176"/>
      <c r="H62" s="178"/>
      <c r="I62" s="362"/>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row>
    <row r="63" spans="1:48" s="53" customFormat="1" ht="15.75" customHeight="1">
      <c r="A63" s="361">
        <v>55</v>
      </c>
      <c r="B63" s="349" t="s">
        <v>2256</v>
      </c>
      <c r="C63" s="343" t="s">
        <v>413</v>
      </c>
      <c r="D63" s="346">
        <f>IF(C63="","",VLOOKUP(C63,'Wattage Table'!$A$3:$G$941,7,0))</f>
        <v>26</v>
      </c>
      <c r="E63" s="349" t="s">
        <v>2267</v>
      </c>
      <c r="F63" s="345" t="s">
        <v>387</v>
      </c>
      <c r="G63" s="346">
        <f>IF(F63="","",VLOOKUP(F63,'Wattage Table'!$A$3:$G$941,7,0))</f>
        <v>31</v>
      </c>
      <c r="H63" s="351">
        <f>IF(OR(ISBLANK(F63),ISBLANK(C63)),"",(G63-D63))</f>
        <v>5</v>
      </c>
      <c r="I63" s="354"/>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row>
    <row r="64" spans="1:48" s="53" customFormat="1" ht="15.75" customHeight="1">
      <c r="A64" s="361">
        <v>56</v>
      </c>
      <c r="B64" s="349" t="s">
        <v>2260</v>
      </c>
      <c r="C64" s="343" t="s">
        <v>538</v>
      </c>
      <c r="D64" s="346">
        <f>IF(C64="","",VLOOKUP(C64,'Wattage Table'!$A$3:$G$941,7,0))</f>
        <v>48</v>
      </c>
      <c r="E64" s="349" t="s">
        <v>2268</v>
      </c>
      <c r="F64" s="345" t="s">
        <v>528</v>
      </c>
      <c r="G64" s="346">
        <f>IF(F64="","",VLOOKUP(F64,'Wattage Table'!$A$3:$G$941,7,0))</f>
        <v>59</v>
      </c>
      <c r="H64" s="351">
        <f>IF(OR(ISBLANK(F64),ISBLANK(C64)),"",(G64-D64))</f>
        <v>11</v>
      </c>
      <c r="I64" s="354"/>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row>
    <row r="65" spans="1:48" s="53" customFormat="1" ht="15.75" customHeight="1">
      <c r="A65" s="361">
        <v>57</v>
      </c>
      <c r="B65" s="349" t="s">
        <v>2261</v>
      </c>
      <c r="C65" s="343" t="s">
        <v>900</v>
      </c>
      <c r="D65" s="346">
        <f>IF(C65="","",VLOOKUP(C65,'Wattage Table'!$A$3:$G$941,7,0))</f>
        <v>72</v>
      </c>
      <c r="E65" s="349" t="s">
        <v>2269</v>
      </c>
      <c r="F65" s="345" t="s">
        <v>892</v>
      </c>
      <c r="G65" s="346">
        <f>IF(F65="","",VLOOKUP(F65,'Wattage Table'!$A$3:$G$941,7,0))</f>
        <v>89</v>
      </c>
      <c r="H65" s="351">
        <f>IF(OR(ISBLANK(F65),ISBLANK(C65)),"",(G65-D65))</f>
        <v>17</v>
      </c>
      <c r="I65" s="354"/>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row>
    <row r="66" spans="1:48" s="53" customFormat="1" ht="15.75" customHeight="1">
      <c r="A66" s="361">
        <v>58</v>
      </c>
      <c r="B66" s="349" t="s">
        <v>2262</v>
      </c>
      <c r="C66" s="343" t="s">
        <v>957</v>
      </c>
      <c r="D66" s="346">
        <f>IF(C66="","",VLOOKUP(C66,'Wattage Table'!$A$3:$G$941,7,0))</f>
        <v>96</v>
      </c>
      <c r="E66" s="349" t="s">
        <v>2270</v>
      </c>
      <c r="F66" s="345" t="s">
        <v>949</v>
      </c>
      <c r="G66" s="346">
        <f>IF(F66="","",VLOOKUP(F66,'Wattage Table'!$A$3:$G$941,7,0))</f>
        <v>112</v>
      </c>
      <c r="H66" s="351">
        <f>IF(OR(ISBLANK(F66),ISBLANK(C66)),"",(G66-D66))</f>
        <v>16</v>
      </c>
      <c r="I66" s="354"/>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row>
    <row r="67" spans="1:48" s="53" customFormat="1" ht="15.75" customHeight="1" thickBot="1">
      <c r="A67" s="361"/>
      <c r="B67" s="349"/>
      <c r="C67" s="343"/>
      <c r="D67" s="346"/>
      <c r="E67" s="370"/>
      <c r="F67" s="345"/>
      <c r="G67" s="346"/>
      <c r="H67" s="351"/>
      <c r="I67" s="340"/>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row>
    <row r="68" spans="1:48" s="53" customFormat="1" ht="15.75" customHeight="1" thickBot="1">
      <c r="A68" s="181" t="s">
        <v>2287</v>
      </c>
      <c r="B68" s="181"/>
      <c r="C68" s="182"/>
      <c r="D68" s="183"/>
      <c r="E68" s="184"/>
      <c r="F68" s="182"/>
      <c r="G68" s="183"/>
      <c r="H68" s="185"/>
      <c r="I68" s="362"/>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row>
    <row r="69" spans="1:48" s="53" customFormat="1" ht="15.75" customHeight="1">
      <c r="A69" s="363">
        <v>59</v>
      </c>
      <c r="B69" s="371" t="s">
        <v>2192</v>
      </c>
      <c r="C69" s="364" t="s">
        <v>866</v>
      </c>
      <c r="D69" s="365">
        <f>IF(C69="","",VLOOKUP(C69,'Wattage Table'!$A$3:$G$941,7,0))</f>
        <v>117</v>
      </c>
      <c r="E69" s="366" t="s">
        <v>2212</v>
      </c>
      <c r="F69" s="367" t="s">
        <v>1843</v>
      </c>
      <c r="G69" s="365">
        <f>IF(F69="","",VLOOKUP(F69,'Wattage Table'!$A$3:$G$941,7,0))</f>
        <v>190</v>
      </c>
      <c r="H69" s="368">
        <f>IF(OR(ISBLANK(F69),ISBLANK(C69)),"",(G69-D69))</f>
        <v>73</v>
      </c>
      <c r="I69" s="369" t="s">
        <v>2213</v>
      </c>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row>
    <row r="70" spans="1:48" s="53" customFormat="1" ht="15.75" customHeight="1">
      <c r="A70" s="341">
        <v>60</v>
      </c>
      <c r="B70" s="349" t="s">
        <v>2193</v>
      </c>
      <c r="C70" s="343" t="s">
        <v>923</v>
      </c>
      <c r="D70" s="346">
        <f>IF(C70="","",VLOOKUP(C70,'Wattage Table'!$A$3:$G$941,7,0))</f>
        <v>177</v>
      </c>
      <c r="E70" s="350" t="s">
        <v>2211</v>
      </c>
      <c r="F70" s="345" t="s">
        <v>1849</v>
      </c>
      <c r="G70" s="346">
        <f>IF(F70="","",VLOOKUP(F70,'Wattage Table'!$A$3:$G$941,7,0))</f>
        <v>215</v>
      </c>
      <c r="H70" s="351">
        <f>IF(OR(ISBLANK(F70),ISBLANK(C70)),"",(G70-D70))</f>
        <v>38</v>
      </c>
      <c r="I70" s="354" t="s">
        <v>2213</v>
      </c>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row>
    <row r="71" spans="1:48" s="53" customFormat="1" ht="15.75" customHeight="1">
      <c r="A71" s="341">
        <v>61</v>
      </c>
      <c r="B71" s="349" t="s">
        <v>2194</v>
      </c>
      <c r="C71" s="343" t="s">
        <v>974</v>
      </c>
      <c r="D71" s="346">
        <f>IF(C71="","",VLOOKUP(C71,'Wattage Table'!$A$3:$G$941,7,0))</f>
        <v>234</v>
      </c>
      <c r="E71" s="350" t="s">
        <v>2210</v>
      </c>
      <c r="F71" s="345" t="s">
        <v>1858</v>
      </c>
      <c r="G71" s="346">
        <f>IF(F71="","",VLOOKUP(F71,'Wattage Table'!$A$3:$G$941,7,0))</f>
        <v>295</v>
      </c>
      <c r="H71" s="351">
        <f>IF(OR(ISBLANK(F71),ISBLANK(C71)),"",(G71-D71))</f>
        <v>61</v>
      </c>
      <c r="I71" s="354" t="s">
        <v>2213</v>
      </c>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row>
    <row r="72" spans="1:48" s="53" customFormat="1" ht="15.75" customHeight="1">
      <c r="A72" s="341">
        <v>62</v>
      </c>
      <c r="B72" s="349" t="s">
        <v>2195</v>
      </c>
      <c r="C72" s="343" t="s">
        <v>999</v>
      </c>
      <c r="D72" s="346">
        <f>IF(C72="","",VLOOKUP(C72,'Wattage Table'!$A$3:$G$941,7,0))</f>
        <v>351</v>
      </c>
      <c r="E72" s="350" t="s">
        <v>2209</v>
      </c>
      <c r="F72" s="345" t="s">
        <v>1876</v>
      </c>
      <c r="G72" s="346">
        <f>IF(F72="","",VLOOKUP(F72,'Wattage Table'!$A$3:$G$941,7,0))</f>
        <v>458</v>
      </c>
      <c r="H72" s="351">
        <f>IF(OR(ISBLANK(F72),ISBLANK(C72)),"",(G72-D72))</f>
        <v>107</v>
      </c>
      <c r="I72" s="354" t="s">
        <v>2213</v>
      </c>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row>
    <row r="73" spans="1:48" s="53" customFormat="1" ht="15.75" customHeight="1">
      <c r="A73" s="341">
        <v>63</v>
      </c>
      <c r="B73" s="349" t="s">
        <v>2196</v>
      </c>
      <c r="C73" s="343" t="s">
        <v>1010</v>
      </c>
      <c r="D73" s="346">
        <f>IF(C73="","",VLOOKUP(C73,'Wattage Table'!$A$3:$G$941,7,0))</f>
        <v>468</v>
      </c>
      <c r="E73" s="350" t="s">
        <v>2208</v>
      </c>
      <c r="F73" s="345" t="s">
        <v>1840</v>
      </c>
      <c r="G73" s="346">
        <f>IF(F73="","",VLOOKUP(F73,'Wattage Table'!$A$3:$G$941,7,0))</f>
        <v>1080</v>
      </c>
      <c r="H73" s="351">
        <f>IF(OR(ISBLANK(F73),ISBLANK(C73)),"",(G73-D73))</f>
        <v>612</v>
      </c>
      <c r="I73" s="354" t="s">
        <v>2213</v>
      </c>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row>
    <row r="74" spans="1:48" s="53" customFormat="1" ht="15.75" customHeight="1" thickBot="1">
      <c r="A74" s="372"/>
      <c r="B74" s="373"/>
      <c r="C74" s="374"/>
      <c r="D74" s="375"/>
      <c r="E74" s="373"/>
      <c r="F74" s="374"/>
      <c r="G74" s="375"/>
      <c r="H74" s="376"/>
      <c r="I74" s="377"/>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row>
    <row r="75" spans="1:48" s="53" customFormat="1" ht="15.75" customHeight="1" thickBot="1">
      <c r="A75" s="174" t="s">
        <v>2323</v>
      </c>
      <c r="B75" s="174"/>
      <c r="C75" s="175"/>
      <c r="D75" s="176"/>
      <c r="E75" s="177"/>
      <c r="F75" s="175"/>
      <c r="G75" s="176"/>
      <c r="H75" s="178"/>
      <c r="I75" s="362"/>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row>
    <row r="76" spans="1:48" s="53" customFormat="1" ht="15.75" customHeight="1">
      <c r="A76" s="341">
        <f>A73+1</f>
        <v>64</v>
      </c>
      <c r="B76" s="349" t="s">
        <v>2326</v>
      </c>
      <c r="C76" s="343" t="s">
        <v>2232</v>
      </c>
      <c r="D76" s="346">
        <f>IF(C76="","",IF(ISERROR(VLOOKUP(C76,'Wattage Table'!$A$3:$G$941,7,0)),IF(ISERROR(VLOOKUP(C76,#REF!,7,0)),"N/A",VLOOKUP(C76,#REF!,7,0)),VLOOKUP(C76,'Wattage Table'!$A$3:$G$941,7,0)))</f>
        <v>7</v>
      </c>
      <c r="E76" s="350" t="s">
        <v>2327</v>
      </c>
      <c r="F76" s="345" t="s">
        <v>1531</v>
      </c>
      <c r="G76" s="346">
        <f>IF(F76="","",IF(ISERROR(VLOOKUP(F76,'Wattage Table'!$A$3:$G$941,7,0)),IF(ISERROR(VLOOKUP(F76,#REF!,7,0)),"N/A",VLOOKUP(F76,#REF!,7,0)),VLOOKUP(F76,'Wattage Table'!$A$3:$G$941,7,0)))</f>
        <v>25</v>
      </c>
      <c r="H76" s="351">
        <f aca="true" t="shared" si="4" ref="H76:H83">G76-D76</f>
        <v>18</v>
      </c>
      <c r="I76" s="354"/>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row>
    <row r="77" spans="1:48" s="53" customFormat="1" ht="15.75" customHeight="1">
      <c r="A77" s="341">
        <f>A76+1</f>
        <v>65</v>
      </c>
      <c r="B77" s="349" t="s">
        <v>2328</v>
      </c>
      <c r="C77" s="343" t="s">
        <v>2233</v>
      </c>
      <c r="D77" s="346">
        <f>IF(C77="","",IF(ISERROR(VLOOKUP(C77,'Wattage Table'!$A$3:$G$941,7,0)),IF(ISERROR(VLOOKUP(C77,#REF!,7,0)),"N/A",VLOOKUP(C77,#REF!,7,0)),VLOOKUP(C77,'Wattage Table'!$A$3:$G$941,7,0)))</f>
        <v>9</v>
      </c>
      <c r="E77" s="350" t="s">
        <v>2329</v>
      </c>
      <c r="F77" s="345" t="s">
        <v>1543</v>
      </c>
      <c r="G77" s="346">
        <f>IF(F77="","",IF(ISERROR(VLOOKUP(F77,'Wattage Table'!$A$3:$G$941,7,0)),IF(ISERROR(VLOOKUP(F77,#REF!,7,0)),"N/A",VLOOKUP(F77,#REF!,7,0)),VLOOKUP(F77,'Wattage Table'!$A$3:$G$941,7,0)))</f>
        <v>34</v>
      </c>
      <c r="H77" s="351">
        <f t="shared" si="4"/>
        <v>25</v>
      </c>
      <c r="I77" s="354"/>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row>
    <row r="78" spans="1:48" s="53" customFormat="1" ht="15.75" customHeight="1">
      <c r="A78" s="341">
        <f aca="true" t="shared" si="5" ref="A78:A84">A77+1</f>
        <v>66</v>
      </c>
      <c r="B78" s="349" t="s">
        <v>2330</v>
      </c>
      <c r="C78" s="343" t="s">
        <v>2234</v>
      </c>
      <c r="D78" s="346">
        <f>IF(C78="","",IF(ISERROR(VLOOKUP(C78,'Wattage Table'!$A$3:$G$941,7,0)),IF(ISERROR(VLOOKUP(C78,#REF!,7,0)),"N/A",VLOOKUP(C78,#REF!,7,0)),VLOOKUP(C78,'Wattage Table'!$A$3:$G$941,7,0)))</f>
        <v>11</v>
      </c>
      <c r="E78" s="350" t="s">
        <v>2331</v>
      </c>
      <c r="F78" s="345" t="s">
        <v>1550</v>
      </c>
      <c r="G78" s="346">
        <f>IF(F78="","",IF(ISERROR(VLOOKUP(F78,'Wattage Table'!$A$3:$G$941,7,0)),IF(ISERROR(VLOOKUP(F78,#REF!,7,0)),"N/A",VLOOKUP(F78,#REF!,7,0)),VLOOKUP(F78,'Wattage Table'!$A$3:$G$941,7,0)))</f>
        <v>40</v>
      </c>
      <c r="H78" s="351">
        <f t="shared" si="4"/>
        <v>29</v>
      </c>
      <c r="I78" s="354"/>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row>
    <row r="79" spans="1:48" s="53" customFormat="1" ht="15.75" customHeight="1">
      <c r="A79" s="341">
        <f t="shared" si="5"/>
        <v>67</v>
      </c>
      <c r="B79" s="349" t="s">
        <v>2332</v>
      </c>
      <c r="C79" s="343" t="s">
        <v>2235</v>
      </c>
      <c r="D79" s="346">
        <f>IF(C79="","",IF(ISERROR(VLOOKUP(C79,'Wattage Table'!$A$3:$G$941,7,0)),IF(ISERROR(VLOOKUP(C79,#REF!,7,0)),"N/A",VLOOKUP(C79,#REF!,7,0)),VLOOKUP(C79,'Wattage Table'!$A$3:$G$941,7,0)))</f>
        <v>13</v>
      </c>
      <c r="E79" s="350" t="s">
        <v>2333</v>
      </c>
      <c r="F79" s="345" t="s">
        <v>1594</v>
      </c>
      <c r="G79" s="346">
        <f>IF(F79="","",IF(ISERROR(VLOOKUP(F79,'Wattage Table'!$A$3:$G$941,7,0)),IF(ISERROR(VLOOKUP(F79,#REF!,7,0)),"N/A",VLOOKUP(F79,#REF!,7,0)),VLOOKUP(F79,'Wattage Table'!$A$3:$G$941,7,0)))</f>
        <v>60</v>
      </c>
      <c r="H79" s="351">
        <f t="shared" si="4"/>
        <v>47</v>
      </c>
      <c r="I79" s="354"/>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row>
    <row r="80" spans="1:48" s="53" customFormat="1" ht="15.75" customHeight="1">
      <c r="A80" s="341">
        <f t="shared" si="5"/>
        <v>68</v>
      </c>
      <c r="B80" s="349" t="s">
        <v>2334</v>
      </c>
      <c r="C80" s="343" t="s">
        <v>2236</v>
      </c>
      <c r="D80" s="346">
        <f>IF(C80="","",IF(ISERROR(VLOOKUP(C80,'Wattage Table'!$A$3:$G$941,7,0)),IF(ISERROR(VLOOKUP(C80,#REF!,7,0)),"N/A",VLOOKUP(C80,#REF!,7,0)),VLOOKUP(C80,'Wattage Table'!$A$3:$G$941,7,0)))</f>
        <v>15</v>
      </c>
      <c r="E80" s="350" t="s">
        <v>2333</v>
      </c>
      <c r="F80" s="345" t="s">
        <v>1594</v>
      </c>
      <c r="G80" s="346">
        <f>IF(F80="","",IF(ISERROR(VLOOKUP(F80,'Wattage Table'!$A$3:$G$941,7,0)),IF(ISERROR(VLOOKUP(F80,#REF!,7,0)),"N/A",VLOOKUP(F80,#REF!,7,0)),VLOOKUP(F80,'Wattage Table'!$A$3:$G$941,7,0)))</f>
        <v>60</v>
      </c>
      <c r="H80" s="351">
        <f t="shared" si="4"/>
        <v>45</v>
      </c>
      <c r="I80" s="354"/>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row>
    <row r="81" spans="1:48" s="53" customFormat="1" ht="15.75" customHeight="1">
      <c r="A81" s="341">
        <f t="shared" si="5"/>
        <v>69</v>
      </c>
      <c r="B81" s="349" t="s">
        <v>2335</v>
      </c>
      <c r="C81" s="343" t="s">
        <v>2237</v>
      </c>
      <c r="D81" s="346">
        <f>IF(C81="","",IF(ISERROR(VLOOKUP(C81,'Wattage Table'!$A$3:$G$941,7,0)),IF(ISERROR(VLOOKUP(C81,#REF!,7,0)),"N/A",VLOOKUP(C81,#REF!,7,0)),VLOOKUP(C81,'Wattage Table'!$A$3:$G$941,7,0)))</f>
        <v>18</v>
      </c>
      <c r="E81" s="350" t="s">
        <v>2336</v>
      </c>
      <c r="F81" s="345" t="s">
        <v>1633</v>
      </c>
      <c r="G81" s="346">
        <f>IF(F81="","",IF(ISERROR(VLOOKUP(F81,'Wattage Table'!$A$3:$G$941,7,0)),IF(ISERROR(VLOOKUP(F81,#REF!,7,0)),"N/A",VLOOKUP(F81,#REF!,7,0)),VLOOKUP(F81,'Wattage Table'!$A$3:$G$941,7,0)))</f>
        <v>75</v>
      </c>
      <c r="H81" s="351">
        <f t="shared" si="4"/>
        <v>57</v>
      </c>
      <c r="I81" s="354"/>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row>
    <row r="82" spans="1:48" s="53" customFormat="1" ht="15.75" customHeight="1">
      <c r="A82" s="341">
        <f t="shared" si="5"/>
        <v>70</v>
      </c>
      <c r="B82" s="349" t="s">
        <v>2371</v>
      </c>
      <c r="C82" s="343" t="s">
        <v>2368</v>
      </c>
      <c r="D82" s="346">
        <f>IF(C82="","",IF(ISERROR(VLOOKUP(C82,'Wattage Table'!$A$3:$G$941,7,0)),IF(ISERROR(VLOOKUP(C82,#REF!,7,0)),"N/A",VLOOKUP(C82,#REF!,7,0)),VLOOKUP(C82,'Wattage Table'!$A$3:$G$941,7,0)))</f>
        <v>20</v>
      </c>
      <c r="E82" s="350" t="s">
        <v>2336</v>
      </c>
      <c r="F82" s="345" t="s">
        <v>1633</v>
      </c>
      <c r="G82" s="346">
        <f>IF(F82="","",IF(ISERROR(VLOOKUP(F82,'Wattage Table'!$A$3:$G$941,7,0)),IF(ISERROR(VLOOKUP(F82,#REF!,7,0)),"N/A",VLOOKUP(F82,#REF!,7,0)),VLOOKUP(F82,'Wattage Table'!$A$3:$G$941,7,0)))</f>
        <v>75</v>
      </c>
      <c r="H82" s="351">
        <f>G82-D82</f>
        <v>55</v>
      </c>
      <c r="I82" s="354"/>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row>
    <row r="83" spans="1:48" s="53" customFormat="1" ht="15.75" customHeight="1">
      <c r="A83" s="341">
        <f t="shared" si="5"/>
        <v>71</v>
      </c>
      <c r="B83" s="349" t="s">
        <v>2337</v>
      </c>
      <c r="C83" s="343" t="s">
        <v>2238</v>
      </c>
      <c r="D83" s="346">
        <f>IF(C83="","",IF(ISERROR(VLOOKUP(C83,'Wattage Table'!$A$3:$G$941,7,0)),IF(ISERROR(VLOOKUP(C83,#REF!,7,0)),"N/A",VLOOKUP(C83,#REF!,7,0)),VLOOKUP(C83,'Wattage Table'!$A$3:$G$941,7,0)))</f>
        <v>23</v>
      </c>
      <c r="E83" s="350" t="s">
        <v>2338</v>
      </c>
      <c r="F83" s="345" t="s">
        <v>1462</v>
      </c>
      <c r="G83" s="346">
        <f>IF(F83="","",IF(ISERROR(VLOOKUP(F83,'Wattage Table'!$A$3:$G$941,7,0)),IF(ISERROR(VLOOKUP(F83,#REF!,7,0)),"N/A",VLOOKUP(F83,#REF!,7,0)),VLOOKUP(F83,'Wattage Table'!$A$3:$G$941,7,0)))</f>
        <v>100</v>
      </c>
      <c r="H83" s="351">
        <f t="shared" si="4"/>
        <v>77</v>
      </c>
      <c r="I83" s="354"/>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row>
    <row r="84" spans="1:48" s="53" customFormat="1" ht="15.75" customHeight="1">
      <c r="A84" s="341">
        <f t="shared" si="5"/>
        <v>72</v>
      </c>
      <c r="B84" s="349" t="s">
        <v>2372</v>
      </c>
      <c r="C84" s="343" t="s">
        <v>2365</v>
      </c>
      <c r="D84" s="346">
        <f>IF(C84="","",IF(ISERROR(VLOOKUP(C84,'Wattage Table'!$A$3:$G$941,7,0)),IF(ISERROR(VLOOKUP(C84,#REF!,7,0)),"N/A",VLOOKUP(C84,#REF!,7,0)),VLOOKUP(C84,'Wattage Table'!$A$3:$G$941,7,0)))</f>
        <v>26</v>
      </c>
      <c r="E84" s="350" t="s">
        <v>2338</v>
      </c>
      <c r="F84" s="345" t="s">
        <v>1462</v>
      </c>
      <c r="G84" s="346">
        <f>IF(F84="","",IF(ISERROR(VLOOKUP(F84,'Wattage Table'!$A$3:$G$941,7,0)),IF(ISERROR(VLOOKUP(F84,#REF!,7,0)),"N/A",VLOOKUP(F84,#REF!,7,0)),VLOOKUP(F84,'Wattage Table'!$A$3:$G$941,7,0)))</f>
        <v>100</v>
      </c>
      <c r="H84" s="351">
        <f>G84-D84</f>
        <v>74</v>
      </c>
      <c r="I84" s="354"/>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row>
    <row r="85" spans="1:48" s="53" customFormat="1" ht="15.75" customHeight="1" thickBot="1">
      <c r="A85" s="341"/>
      <c r="B85" s="349"/>
      <c r="C85" s="343"/>
      <c r="D85" s="346"/>
      <c r="E85" s="350"/>
      <c r="F85" s="345"/>
      <c r="G85" s="346"/>
      <c r="H85" s="351"/>
      <c r="I85" s="354"/>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row>
    <row r="86" spans="1:48" s="53" customFormat="1" ht="15.75" customHeight="1" thickBot="1">
      <c r="A86" s="174" t="s">
        <v>2324</v>
      </c>
      <c r="B86" s="174"/>
      <c r="C86" s="175"/>
      <c r="D86" s="176"/>
      <c r="E86" s="177"/>
      <c r="F86" s="175"/>
      <c r="G86" s="176"/>
      <c r="H86" s="178"/>
      <c r="I86" s="362"/>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row>
    <row r="87" spans="1:48" s="53" customFormat="1" ht="15.75" customHeight="1">
      <c r="A87" s="341">
        <f>A84+1</f>
        <v>73</v>
      </c>
      <c r="B87" s="349" t="s">
        <v>2339</v>
      </c>
      <c r="C87" s="343" t="s">
        <v>847</v>
      </c>
      <c r="D87" s="346">
        <f>IF(C87="","",IF(ISERROR(VLOOKUP(C87,'Wattage Table'!$A$3:$G$941,7,0)),IF(ISERROR(VLOOKUP(C87,#REF!,7,0)),"N/A",VLOOKUP(C87,#REF!,7,0)),VLOOKUP(C87,'Wattage Table'!$A$3:$G$941,7,0)))</f>
        <v>11</v>
      </c>
      <c r="E87" s="350" t="s">
        <v>2329</v>
      </c>
      <c r="F87" s="345" t="s">
        <v>1543</v>
      </c>
      <c r="G87" s="346">
        <f>IF(F87="","",IF(ISERROR(VLOOKUP(F87,'Wattage Table'!$A$3:$G$941,7,0)),IF(ISERROR(VLOOKUP(F87,#REF!,7,0)),"N/A",VLOOKUP(F87,#REF!,7,0)),VLOOKUP(F87,'Wattage Table'!$A$3:$G$941,7,0)))</f>
        <v>34</v>
      </c>
      <c r="H87" s="351">
        <f aca="true" t="shared" si="6" ref="H87:H99">G87-D87</f>
        <v>23</v>
      </c>
      <c r="I87" s="354"/>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row>
    <row r="88" spans="1:48" s="53" customFormat="1" ht="15.75" customHeight="1">
      <c r="A88" s="341">
        <f>A87+1</f>
        <v>74</v>
      </c>
      <c r="B88" s="349" t="s">
        <v>2352</v>
      </c>
      <c r="C88" s="343" t="s">
        <v>558</v>
      </c>
      <c r="D88" s="346">
        <f>IF(C88="","",IF(ISERROR(VLOOKUP(C88,'Wattage Table'!$A$3:$G$941,7,0)),IF(ISERROR(VLOOKUP(C88,#REF!,7,0)),"N/A",VLOOKUP(C88,#REF!,7,0)),VLOOKUP(C88,'Wattage Table'!$A$3:$G$941,7,0)))</f>
        <v>13</v>
      </c>
      <c r="E88" s="350" t="s">
        <v>2331</v>
      </c>
      <c r="F88" s="345" t="s">
        <v>1550</v>
      </c>
      <c r="G88" s="346">
        <f>IF(F88="","",IF(ISERROR(VLOOKUP(F88,'Wattage Table'!$A$3:$G$941,7,0)),IF(ISERROR(VLOOKUP(F88,#REF!,7,0)),"N/A",VLOOKUP(F88,#REF!,7,0)),VLOOKUP(F88,'Wattage Table'!$A$3:$G$941,7,0)))</f>
        <v>40</v>
      </c>
      <c r="H88" s="351">
        <f t="shared" si="6"/>
        <v>27</v>
      </c>
      <c r="I88" s="354"/>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row>
    <row r="89" spans="1:48" s="53" customFormat="1" ht="15.75" customHeight="1">
      <c r="A89" s="341">
        <f aca="true" t="shared" si="7" ref="A89:A99">A88+1</f>
        <v>75</v>
      </c>
      <c r="B89" s="349" t="s">
        <v>2340</v>
      </c>
      <c r="C89" s="343" t="s">
        <v>620</v>
      </c>
      <c r="D89" s="346">
        <f>IF(C89="","",IF(ISERROR(VLOOKUP(C89,'Wattage Table'!$A$3:$G$941,7,0)),IF(ISERROR(VLOOKUP(C89,#REF!,7,0)),"N/A",VLOOKUP(C89,#REF!,7,0)),VLOOKUP(C89,'Wattage Table'!$A$3:$G$941,7,0)))</f>
        <v>17</v>
      </c>
      <c r="E89" s="350" t="s">
        <v>2333</v>
      </c>
      <c r="F89" s="345" t="s">
        <v>1594</v>
      </c>
      <c r="G89" s="346">
        <f>IF(F89="","",IF(ISERROR(VLOOKUP(F89,'Wattage Table'!$A$3:$G$941,7,0)),IF(ISERROR(VLOOKUP(F89,#REF!,7,0)),"N/A",VLOOKUP(F89,#REF!,7,0)),VLOOKUP(F89,'Wattage Table'!$A$3:$G$941,7,0)))</f>
        <v>60</v>
      </c>
      <c r="H89" s="351">
        <f t="shared" si="6"/>
        <v>43</v>
      </c>
      <c r="I89" s="354"/>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row>
    <row r="90" spans="1:48" s="53" customFormat="1" ht="15.75" customHeight="1">
      <c r="A90" s="341">
        <f t="shared" si="7"/>
        <v>76</v>
      </c>
      <c r="B90" s="349" t="s">
        <v>2341</v>
      </c>
      <c r="C90" s="343" t="s">
        <v>631</v>
      </c>
      <c r="D90" s="346">
        <f>IF(C90="","",IF(ISERROR(VLOOKUP(C90,'Wattage Table'!$A$3:$G$941,7,0)),IF(ISERROR(VLOOKUP(C90,#REF!,7,0)),"N/A",VLOOKUP(C90,#REF!,7,0)),VLOOKUP(C90,'Wattage Table'!$A$3:$G$941,7,0)))</f>
        <v>20</v>
      </c>
      <c r="E90" s="350" t="s">
        <v>2333</v>
      </c>
      <c r="F90" s="345" t="s">
        <v>1594</v>
      </c>
      <c r="G90" s="346">
        <f>IF(F90="","",IF(ISERROR(VLOOKUP(F90,'Wattage Table'!$A$3:$G$941,7,0)),IF(ISERROR(VLOOKUP(F90,#REF!,7,0)),"N/A",VLOOKUP(F90,#REF!,7,0)),VLOOKUP(F90,'Wattage Table'!$A$3:$G$941,7,0)))</f>
        <v>60</v>
      </c>
      <c r="H90" s="351">
        <f t="shared" si="6"/>
        <v>40</v>
      </c>
      <c r="I90" s="354"/>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row>
    <row r="91" spans="1:48" s="53" customFormat="1" ht="15.75" customHeight="1">
      <c r="A91" s="341">
        <f t="shared" si="7"/>
        <v>77</v>
      </c>
      <c r="B91" s="349" t="s">
        <v>2342</v>
      </c>
      <c r="C91" s="343" t="s">
        <v>634</v>
      </c>
      <c r="D91" s="346">
        <f>IF(C91="","",IF(ISERROR(VLOOKUP(C91,'Wattage Table'!$A$3:$G$941,7,0)),IF(ISERROR(VLOOKUP(C91,#REF!,7,0)),"N/A",VLOOKUP(C91,#REF!,7,0)),VLOOKUP(C91,'Wattage Table'!$A$3:$G$941,7,0)))</f>
        <v>24</v>
      </c>
      <c r="E91" s="350" t="s">
        <v>2336</v>
      </c>
      <c r="F91" s="345" t="s">
        <v>1633</v>
      </c>
      <c r="G91" s="346">
        <f>IF(F91="","",IF(ISERROR(VLOOKUP(F91,'Wattage Table'!$A$3:$G$941,7,0)),IF(ISERROR(VLOOKUP(F91,#REF!,7,0)),"N/A",VLOOKUP(F91,#REF!,7,0)),VLOOKUP(F91,'Wattage Table'!$A$3:$G$941,7,0)))</f>
        <v>75</v>
      </c>
      <c r="H91" s="351">
        <f t="shared" si="6"/>
        <v>51</v>
      </c>
      <c r="I91" s="354"/>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row>
    <row r="92" spans="1:48" s="53" customFormat="1" ht="15.75" customHeight="1">
      <c r="A92" s="341">
        <f t="shared" si="7"/>
        <v>78</v>
      </c>
      <c r="B92" s="349" t="s">
        <v>2343</v>
      </c>
      <c r="C92" s="343" t="s">
        <v>639</v>
      </c>
      <c r="D92" s="346">
        <f>IF(C92="","",IF(ISERROR(VLOOKUP(C92,'Wattage Table'!$A$3:$G$941,7,0)),IF(ISERROR(VLOOKUP(C92,#REF!,7,0)),"N/A",VLOOKUP(C92,#REF!,7,0)),VLOOKUP(C92,'Wattage Table'!$A$3:$G$941,7,0)))</f>
        <v>26</v>
      </c>
      <c r="E92" s="350" t="s">
        <v>2336</v>
      </c>
      <c r="F92" s="345" t="s">
        <v>1633</v>
      </c>
      <c r="G92" s="346">
        <f>IF(F92="","",IF(ISERROR(VLOOKUP(F92,'Wattage Table'!$A$3:$G$941,7,0)),IF(ISERROR(VLOOKUP(F92,#REF!,7,0)),"N/A",VLOOKUP(F92,#REF!,7,0)),VLOOKUP(F92,'Wattage Table'!$A$3:$G$941,7,0)))</f>
        <v>75</v>
      </c>
      <c r="H92" s="351">
        <f t="shared" si="6"/>
        <v>49</v>
      </c>
      <c r="I92" s="354"/>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row>
    <row r="93" spans="1:48" s="53" customFormat="1" ht="15.75" customHeight="1">
      <c r="A93" s="341">
        <f t="shared" si="7"/>
        <v>79</v>
      </c>
      <c r="B93" s="349" t="s">
        <v>2344</v>
      </c>
      <c r="C93" s="343" t="s">
        <v>650</v>
      </c>
      <c r="D93" s="346">
        <f>IF(C93="","",IF(ISERROR(VLOOKUP(C93,'Wattage Table'!$A$3:$G$941,7,0)),IF(ISERROR(VLOOKUP(C93,#REF!,7,0)),"N/A",VLOOKUP(C93,#REF!,7,0)),VLOOKUP(C93,'Wattage Table'!$A$3:$G$941,7,0)))</f>
        <v>23</v>
      </c>
      <c r="E93" s="350" t="s">
        <v>2336</v>
      </c>
      <c r="F93" s="345" t="s">
        <v>1633</v>
      </c>
      <c r="G93" s="346">
        <f>IF(F93="","",IF(ISERROR(VLOOKUP(F93,'Wattage Table'!$A$3:$G$941,7,0)),IF(ISERROR(VLOOKUP(F93,#REF!,7,0)),"N/A",VLOOKUP(F93,#REF!,7,0)),VLOOKUP(F93,'Wattage Table'!$A$3:$G$941,7,0)))</f>
        <v>75</v>
      </c>
      <c r="H93" s="351">
        <f t="shared" si="6"/>
        <v>52</v>
      </c>
      <c r="I93" s="354"/>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row>
    <row r="94" spans="1:48" s="53" customFormat="1" ht="15.75" customHeight="1">
      <c r="A94" s="341">
        <f t="shared" si="7"/>
        <v>80</v>
      </c>
      <c r="B94" s="349" t="s">
        <v>2345</v>
      </c>
      <c r="C94" s="343" t="s">
        <v>655</v>
      </c>
      <c r="D94" s="346">
        <f>IF(C94="","",IF(ISERROR(VLOOKUP(C94,'Wattage Table'!$A$3:$G$941,7,0)),IF(ISERROR(VLOOKUP(C94,#REF!,7,0)),"N/A",VLOOKUP(C94,#REF!,7,0)),VLOOKUP(C94,'Wattage Table'!$A$3:$G$941,7,0)))</f>
        <v>24</v>
      </c>
      <c r="E94" s="350" t="s">
        <v>2338</v>
      </c>
      <c r="F94" s="345" t="s">
        <v>1462</v>
      </c>
      <c r="G94" s="346">
        <f>IF(F94="","",IF(ISERROR(VLOOKUP(F94,'Wattage Table'!$A$3:$G$941,7,0)),IF(ISERROR(VLOOKUP(F94,#REF!,7,0)),"N/A",VLOOKUP(F94,#REF!,7,0)),VLOOKUP(F94,'Wattage Table'!$A$3:$G$941,7,0)))</f>
        <v>100</v>
      </c>
      <c r="H94" s="351">
        <f t="shared" si="6"/>
        <v>76</v>
      </c>
      <c r="I94" s="354"/>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row>
    <row r="95" spans="1:48" s="53" customFormat="1" ht="15.75" customHeight="1">
      <c r="A95" s="341">
        <f t="shared" si="7"/>
        <v>81</v>
      </c>
      <c r="B95" s="349" t="s">
        <v>2362</v>
      </c>
      <c r="C95" s="343" t="s">
        <v>574</v>
      </c>
      <c r="D95" s="346">
        <f>IF(C95="","",IF(ISERROR(VLOOKUP(C95,'Wattage Table'!$A$3:$G$941,7,0)),IF(ISERROR(VLOOKUP(C95,#REF!,7,0)),"N/A",VLOOKUP(C95,#REF!,7,0)),VLOOKUP(C95,'Wattage Table'!$A$3:$G$941,7,0)))</f>
        <v>29</v>
      </c>
      <c r="E95" s="350" t="s">
        <v>2338</v>
      </c>
      <c r="F95" s="345" t="s">
        <v>1462</v>
      </c>
      <c r="G95" s="346">
        <f>IF(F95="","",IF(ISERROR(VLOOKUP(F95,'Wattage Table'!$A$3:$G$941,7,0)),IF(ISERROR(VLOOKUP(F95,#REF!,7,0)),"N/A",VLOOKUP(F95,#REF!,7,0)),VLOOKUP(F95,'Wattage Table'!$A$3:$G$941,7,0)))</f>
        <v>100</v>
      </c>
      <c r="H95" s="351">
        <f>G95-D95</f>
        <v>71</v>
      </c>
      <c r="I95" s="354"/>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row>
    <row r="96" spans="1:48" s="53" customFormat="1" ht="15.75" customHeight="1">
      <c r="A96" s="341">
        <f t="shared" si="7"/>
        <v>82</v>
      </c>
      <c r="B96" s="349" t="s">
        <v>2346</v>
      </c>
      <c r="C96" s="343" t="s">
        <v>726</v>
      </c>
      <c r="D96" s="346">
        <f>IF(C96="","",IF(ISERROR(VLOOKUP(C96,'Wattage Table'!$A$3:$G$941,7,0)),IF(ISERROR(VLOOKUP(C96,#REF!,7,0)),"N/A",VLOOKUP(C96,#REF!,7,0)),VLOOKUP(C96,'Wattage Table'!$A$3:$G$941,7,0)))</f>
        <v>32</v>
      </c>
      <c r="E96" s="350" t="s">
        <v>2338</v>
      </c>
      <c r="F96" s="345" t="s">
        <v>1462</v>
      </c>
      <c r="G96" s="346">
        <f>IF(F96="","",IF(ISERROR(VLOOKUP(F96,'Wattage Table'!$A$3:$G$941,7,0)),IF(ISERROR(VLOOKUP(F96,#REF!,7,0)),"N/A",VLOOKUP(F96,#REF!,7,0)),VLOOKUP(F96,'Wattage Table'!$A$3:$G$941,7,0)))</f>
        <v>100</v>
      </c>
      <c r="H96" s="351">
        <f t="shared" si="6"/>
        <v>68</v>
      </c>
      <c r="I96" s="354"/>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row>
    <row r="97" spans="1:48" s="53" customFormat="1" ht="15.75" customHeight="1">
      <c r="A97" s="341">
        <f t="shared" si="7"/>
        <v>83</v>
      </c>
      <c r="B97" s="349" t="s">
        <v>2364</v>
      </c>
      <c r="C97" s="343" t="s">
        <v>667</v>
      </c>
      <c r="D97" s="346">
        <f>IF(C97="","",IF(ISERROR(VLOOKUP(C97,'Wattage Table'!$A$3:$G$941,7,0)),IF(ISERROR(VLOOKUP(C97,#REF!,7,0)),"N/A",VLOOKUP(C97,#REF!,7,0)),VLOOKUP(C97,'Wattage Table'!$A$3:$G$941,7,0)))</f>
        <v>33</v>
      </c>
      <c r="E97" s="350" t="s">
        <v>2338</v>
      </c>
      <c r="F97" s="345" t="s">
        <v>1462</v>
      </c>
      <c r="G97" s="346">
        <f>IF(F97="","",IF(ISERROR(VLOOKUP(F97,'Wattage Table'!$A$3:$G$941,7,0)),IF(ISERROR(VLOOKUP(F97,#REF!,7,0)),"N/A",VLOOKUP(F97,#REF!,7,0)),VLOOKUP(F97,'Wattage Table'!$A$3:$G$941,7,0)))</f>
        <v>100</v>
      </c>
      <c r="H97" s="351">
        <f>G97-D97</f>
        <v>67</v>
      </c>
      <c r="I97" s="354"/>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row>
    <row r="98" spans="1:48" s="53" customFormat="1" ht="15.75" customHeight="1">
      <c r="A98" s="341">
        <f t="shared" si="7"/>
        <v>84</v>
      </c>
      <c r="B98" s="349" t="s">
        <v>2347</v>
      </c>
      <c r="C98" s="343" t="s">
        <v>729</v>
      </c>
      <c r="D98" s="346">
        <f>IF(C98="","",IF(ISERROR(VLOOKUP(C98,'Wattage Table'!$A$3:$G$941,7,0)),IF(ISERROR(VLOOKUP(C98,#REF!,7,0)),"N/A",VLOOKUP(C98,#REF!,7,0)),VLOOKUP(C98,'Wattage Table'!$A$3:$G$941,7,0)))</f>
        <v>33</v>
      </c>
      <c r="E98" s="350" t="s">
        <v>2348</v>
      </c>
      <c r="F98" s="345" t="s">
        <v>1482</v>
      </c>
      <c r="G98" s="346">
        <f>IF(F98="","",IF(ISERROR(VLOOKUP(F98,'Wattage Table'!$A$3:$G$941,7,0)),IF(ISERROR(VLOOKUP(F98,#REF!,7,0)),"N/A",VLOOKUP(F98,#REF!,7,0)),VLOOKUP(F98,'Wattage Table'!$A$3:$G$941,7,0)))</f>
        <v>120</v>
      </c>
      <c r="H98" s="351">
        <f t="shared" si="6"/>
        <v>87</v>
      </c>
      <c r="I98" s="354"/>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row>
    <row r="99" spans="1:48" s="53" customFormat="1" ht="15.75" customHeight="1">
      <c r="A99" s="341">
        <f t="shared" si="7"/>
        <v>85</v>
      </c>
      <c r="B99" s="349" t="s">
        <v>2349</v>
      </c>
      <c r="C99" s="343" t="s">
        <v>740</v>
      </c>
      <c r="D99" s="346">
        <f>IF(C99="","",IF(ISERROR(VLOOKUP(C99,'Wattage Table'!$A$3:$G$941,7,0)),IF(ISERROR(VLOOKUP(C99,#REF!,7,0)),"N/A",VLOOKUP(C99,#REF!,7,0)),VLOOKUP(C99,'Wattage Table'!$A$3:$G$941,7,0)))</f>
        <v>51</v>
      </c>
      <c r="E99" s="350" t="s">
        <v>2350</v>
      </c>
      <c r="F99" s="345" t="s">
        <v>1499</v>
      </c>
      <c r="G99" s="346">
        <f>IF(F99="","",IF(ISERROR(VLOOKUP(F99,'Wattage Table'!$A$3:$G$941,7,0)),IF(ISERROR(VLOOKUP(F99,#REF!,7,0)),"N/A",VLOOKUP(F99,#REF!,7,0)),VLOOKUP(F99,'Wattage Table'!$A$3:$G$941,7,0)))</f>
        <v>150</v>
      </c>
      <c r="H99" s="351">
        <f t="shared" si="6"/>
        <v>99</v>
      </c>
      <c r="I99" s="354"/>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row>
    <row r="100" spans="1:48" s="53" customFormat="1" ht="15.75" customHeight="1" thickBot="1">
      <c r="A100" s="341"/>
      <c r="B100" s="349"/>
      <c r="C100" s="343"/>
      <c r="D100" s="346"/>
      <c r="E100" s="350"/>
      <c r="F100" s="345"/>
      <c r="G100" s="346"/>
      <c r="H100" s="351"/>
      <c r="I100" s="354"/>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row>
    <row r="101" spans="1:48" s="53" customFormat="1" ht="15.75" customHeight="1" thickBot="1">
      <c r="A101" s="174" t="s">
        <v>2325</v>
      </c>
      <c r="B101" s="174"/>
      <c r="C101" s="175"/>
      <c r="D101" s="176"/>
      <c r="E101" s="177"/>
      <c r="F101" s="175"/>
      <c r="G101" s="176"/>
      <c r="H101" s="178"/>
      <c r="I101" s="362"/>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row>
    <row r="102" spans="1:48" s="53" customFormat="1" ht="15.75" customHeight="1">
      <c r="A102" s="341">
        <f>A99+1</f>
        <v>86</v>
      </c>
      <c r="B102" s="349" t="s">
        <v>2351</v>
      </c>
      <c r="C102" s="343" t="s">
        <v>688</v>
      </c>
      <c r="D102" s="346">
        <f>IF(C102="","",IF(ISERROR(VLOOKUP(C102,'Wattage Table'!$A$3:$G$941,7,0)),IF(ISERROR(VLOOKUP(C102,#REF!,7,0)),"N/A",VLOOKUP(C102,#REF!,7,0)),VLOOKUP(C102,'Wattage Table'!$A$3:$G$941,7,0)))</f>
        <v>7</v>
      </c>
      <c r="E102" s="350" t="s">
        <v>2327</v>
      </c>
      <c r="F102" s="345" t="s">
        <v>1531</v>
      </c>
      <c r="G102" s="346">
        <f>IF(F102="","",IF(ISERROR(VLOOKUP(F102,'Wattage Table'!$A$3:$G$941,7,0)),IF(ISERROR(VLOOKUP(F102,#REF!,7,0)),"N/A",VLOOKUP(F102,#REF!,7,0)),VLOOKUP(F102,'Wattage Table'!$A$3:$G$941,7,0)))</f>
        <v>25</v>
      </c>
      <c r="H102" s="351">
        <f aca="true" t="shared" si="8" ref="H102:H110">G102-D102</f>
        <v>18</v>
      </c>
      <c r="I102" s="354"/>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row>
    <row r="103" spans="1:48" s="53" customFormat="1" ht="15.75" customHeight="1">
      <c r="A103" s="341">
        <f aca="true" t="shared" si="9" ref="A103:A110">A102+1</f>
        <v>87</v>
      </c>
      <c r="B103" s="349" t="s">
        <v>2339</v>
      </c>
      <c r="C103" s="343" t="s">
        <v>691</v>
      </c>
      <c r="D103" s="346">
        <f>IF(C103="","",IF(ISERROR(VLOOKUP(C103,'Wattage Table'!$A$3:$G$941,7,0)),IF(ISERROR(VLOOKUP(C103,#REF!,7,0)),"N/A",VLOOKUP(C103,#REF!,7,0)),VLOOKUP(C103,'Wattage Table'!$A$3:$G$941,7,0)))</f>
        <v>9</v>
      </c>
      <c r="E103" s="350" t="s">
        <v>2329</v>
      </c>
      <c r="F103" s="345" t="s">
        <v>1543</v>
      </c>
      <c r="G103" s="346">
        <f>IF(F103="","",IF(ISERROR(VLOOKUP(F103,'Wattage Table'!$A$3:$G$941,7,0)),IF(ISERROR(VLOOKUP(F103,#REF!,7,0)),"N/A",VLOOKUP(F103,#REF!,7,0)),VLOOKUP(F103,'Wattage Table'!$A$3:$G$941,7,0)))</f>
        <v>34</v>
      </c>
      <c r="H103" s="351">
        <f t="shared" si="8"/>
        <v>25</v>
      </c>
      <c r="I103" s="354"/>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row>
    <row r="104" spans="1:48" s="53" customFormat="1" ht="15.75" customHeight="1">
      <c r="A104" s="341">
        <f t="shared" si="9"/>
        <v>88</v>
      </c>
      <c r="B104" s="349" t="s">
        <v>2352</v>
      </c>
      <c r="C104" s="343" t="s">
        <v>694</v>
      </c>
      <c r="D104" s="346">
        <f>IF(C104="","",IF(ISERROR(VLOOKUP(C104,'Wattage Table'!$A$3:$G$941,7,0)),IF(ISERROR(VLOOKUP(C104,#REF!,7,0)),"N/A",VLOOKUP(C104,#REF!,7,0)),VLOOKUP(C104,'Wattage Table'!$A$3:$G$941,7,0)))</f>
        <v>11</v>
      </c>
      <c r="E104" s="350" t="s">
        <v>2331</v>
      </c>
      <c r="F104" s="345" t="s">
        <v>1550</v>
      </c>
      <c r="G104" s="346">
        <f>IF(F104="","",IF(ISERROR(VLOOKUP(F104,'Wattage Table'!$A$3:$G$941,7,0)),IF(ISERROR(VLOOKUP(F104,#REF!,7,0)),"N/A",VLOOKUP(F104,#REF!,7,0)),VLOOKUP(F104,'Wattage Table'!$A$3:$G$941,7,0)))</f>
        <v>40</v>
      </c>
      <c r="H104" s="351">
        <f t="shared" si="8"/>
        <v>29</v>
      </c>
      <c r="I104" s="354"/>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row>
    <row r="105" spans="1:48" s="53" customFormat="1" ht="15.75" customHeight="1">
      <c r="A105" s="341">
        <f t="shared" si="9"/>
        <v>89</v>
      </c>
      <c r="B105" s="349" t="s">
        <v>2340</v>
      </c>
      <c r="C105" s="343" t="s">
        <v>2356</v>
      </c>
      <c r="D105" s="346">
        <f>IF(C105="","",IF(ISERROR(VLOOKUP(C105,'Wattage Table'!$A$3:$G$941,7,0)),IF(ISERROR(VLOOKUP(C105,#REF!,7,0)),"N/A",VLOOKUP(C105,#REF!,7,0)),VLOOKUP(C105,'Wattage Table'!$A$3:$G$941,7,0)))</f>
        <v>13</v>
      </c>
      <c r="E105" s="350" t="s">
        <v>2331</v>
      </c>
      <c r="F105" s="345" t="s">
        <v>1594</v>
      </c>
      <c r="G105" s="346">
        <f>IF(F105="","",IF(ISERROR(VLOOKUP(F105,'Wattage Table'!$A$3:$G$941,7,0)),IF(ISERROR(VLOOKUP(F105,#REF!,7,0)),"N/A",VLOOKUP(F105,#REF!,7,0)),VLOOKUP(F105,'Wattage Table'!$A$3:$G$941,7,0)))</f>
        <v>60</v>
      </c>
      <c r="H105" s="351">
        <f t="shared" si="8"/>
        <v>47</v>
      </c>
      <c r="I105" s="354"/>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row>
    <row r="106" spans="1:48" s="53" customFormat="1" ht="15.75" customHeight="1">
      <c r="A106" s="341">
        <f t="shared" si="9"/>
        <v>90</v>
      </c>
      <c r="B106" s="349" t="s">
        <v>2341</v>
      </c>
      <c r="C106" s="343" t="s">
        <v>697</v>
      </c>
      <c r="D106" s="346">
        <f>IF(C106="","",IF(ISERROR(VLOOKUP(C106,'Wattage Table'!$A$3:$G$941,7,0)),IF(ISERROR(VLOOKUP(C106,#REF!,7,0)),"N/A",VLOOKUP(C106,#REF!,7,0)),VLOOKUP(C106,'Wattage Table'!$A$3:$G$941,7,0)))</f>
        <v>15</v>
      </c>
      <c r="E106" s="350" t="s">
        <v>2333</v>
      </c>
      <c r="F106" s="345" t="s">
        <v>1594</v>
      </c>
      <c r="G106" s="346">
        <f>IF(F106="","",IF(ISERROR(VLOOKUP(F106,'Wattage Table'!$A$3:$G$941,7,0)),IF(ISERROR(VLOOKUP(F106,#REF!,7,0)),"N/A",VLOOKUP(F106,#REF!,7,0)),VLOOKUP(F106,'Wattage Table'!$A$3:$G$941,7,0)))</f>
        <v>60</v>
      </c>
      <c r="H106" s="351">
        <f t="shared" si="8"/>
        <v>45</v>
      </c>
      <c r="I106" s="354"/>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row>
    <row r="107" spans="1:48" s="53" customFormat="1" ht="15.75" customHeight="1">
      <c r="A107" s="341">
        <f t="shared" si="9"/>
        <v>91</v>
      </c>
      <c r="B107" s="349" t="s">
        <v>2344</v>
      </c>
      <c r="C107" s="343" t="s">
        <v>700</v>
      </c>
      <c r="D107" s="346">
        <f>IF(C107="","",IF(ISERROR(VLOOKUP(C107,'Wattage Table'!$A$3:$G$941,7,0)),IF(ISERROR(VLOOKUP(C107,#REF!,7,0)),"N/A",VLOOKUP(C107,#REF!,7,0)),VLOOKUP(C107,'Wattage Table'!$A$3:$G$941,7,0)))</f>
        <v>20</v>
      </c>
      <c r="E107" s="350" t="s">
        <v>2336</v>
      </c>
      <c r="F107" s="345" t="s">
        <v>1633</v>
      </c>
      <c r="G107" s="346">
        <f>IF(F107="","",IF(ISERROR(VLOOKUP(F107,'Wattage Table'!$A$3:$G$941,7,0)),IF(ISERROR(VLOOKUP(F107,#REF!,7,0)),"N/A",VLOOKUP(F107,#REF!,7,0)),VLOOKUP(F107,'Wattage Table'!$A$3:$G$941,7,0)))</f>
        <v>75</v>
      </c>
      <c r="H107" s="351">
        <f t="shared" si="8"/>
        <v>55</v>
      </c>
      <c r="I107" s="354"/>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row>
    <row r="108" spans="1:48" s="53" customFormat="1" ht="15.75" customHeight="1">
      <c r="A108" s="341">
        <f t="shared" si="9"/>
        <v>92</v>
      </c>
      <c r="B108" s="349" t="s">
        <v>2362</v>
      </c>
      <c r="C108" s="343" t="s">
        <v>703</v>
      </c>
      <c r="D108" s="346">
        <f>IF(C108="","",IF(ISERROR(VLOOKUP(C108,'Wattage Table'!$A$3:$G$941,7,0)),IF(ISERROR(VLOOKUP(C108,#REF!,7,0)),"N/A",VLOOKUP(C108,#REF!,7,0)),VLOOKUP(C108,'Wattage Table'!$A$3:$G$941,7,0)))</f>
        <v>23</v>
      </c>
      <c r="E108" s="350" t="s">
        <v>2338</v>
      </c>
      <c r="F108" s="345" t="s">
        <v>1462</v>
      </c>
      <c r="G108" s="346">
        <f>IF(F108="","",IF(ISERROR(VLOOKUP(F108,'Wattage Table'!$A$3:$G$941,7,0)),IF(ISERROR(VLOOKUP(F108,#REF!,7,0)),"N/A",VLOOKUP(F108,#REF!,7,0)),VLOOKUP(F108,'Wattage Table'!$A$3:$G$941,7,0)))</f>
        <v>100</v>
      </c>
      <c r="H108" s="351">
        <f t="shared" si="8"/>
        <v>77</v>
      </c>
      <c r="I108" s="354"/>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row>
    <row r="109" spans="1:48" s="53" customFormat="1" ht="15.75" customHeight="1">
      <c r="A109" s="341">
        <f t="shared" si="9"/>
        <v>93</v>
      </c>
      <c r="B109" s="349" t="s">
        <v>2364</v>
      </c>
      <c r="C109" s="343" t="s">
        <v>2357</v>
      </c>
      <c r="D109" s="346">
        <f>IF(C109="","",IF(ISERROR(VLOOKUP(C109,'Wattage Table'!$A$3:$G$941,7,0)),IF(ISERROR(VLOOKUP(C109,#REF!,7,0)),"N/A",VLOOKUP(C109,#REF!,7,0)),VLOOKUP(C109,'Wattage Table'!$A$3:$G$941,7,0)))</f>
        <v>26</v>
      </c>
      <c r="E109" s="350" t="s">
        <v>2338</v>
      </c>
      <c r="F109" s="345" t="s">
        <v>1462</v>
      </c>
      <c r="G109" s="346">
        <f>IF(F109="","",IF(ISERROR(VLOOKUP(F109,'Wattage Table'!$A$3:$G$941,7,0)),IF(ISERROR(VLOOKUP(F109,#REF!,7,0)),"N/A",VLOOKUP(F109,#REF!,7,0)),VLOOKUP(F109,'Wattage Table'!$A$3:$G$941,7,0)))</f>
        <v>100</v>
      </c>
      <c r="H109" s="351">
        <f>G109-D109</f>
        <v>74</v>
      </c>
      <c r="I109" s="354"/>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row>
    <row r="110" spans="1:48" s="53" customFormat="1" ht="15.75" customHeight="1">
      <c r="A110" s="341">
        <f t="shared" si="9"/>
        <v>94</v>
      </c>
      <c r="B110" s="349" t="s">
        <v>2363</v>
      </c>
      <c r="C110" s="343" t="s">
        <v>706</v>
      </c>
      <c r="D110" s="346">
        <f>IF(C110="","",IF(ISERROR(VLOOKUP(C110,'Wattage Table'!$A$3:$G$941,7,0)),IF(ISERROR(VLOOKUP(C110,#REF!,7,0)),"N/A",VLOOKUP(C110,#REF!,7,0)),VLOOKUP(C110,'Wattage Table'!$A$3:$G$941,7,0)))</f>
        <v>27</v>
      </c>
      <c r="E110" s="350" t="s">
        <v>2338</v>
      </c>
      <c r="F110" s="345" t="s">
        <v>1462</v>
      </c>
      <c r="G110" s="346">
        <f>IF(F110="","",IF(ISERROR(VLOOKUP(F110,'Wattage Table'!$A$3:$G$941,7,0)),IF(ISERROR(VLOOKUP(F110,#REF!,7,0)),"N/A",VLOOKUP(F110,#REF!,7,0)),VLOOKUP(F110,'Wattage Table'!$A$3:$G$941,7,0)))</f>
        <v>100</v>
      </c>
      <c r="H110" s="351">
        <f t="shared" si="8"/>
        <v>73</v>
      </c>
      <c r="I110" s="354"/>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row>
    <row r="111" spans="1:48" s="53" customFormat="1" ht="15.75" customHeight="1" thickBot="1">
      <c r="A111" s="341"/>
      <c r="B111" s="349"/>
      <c r="C111" s="343"/>
      <c r="D111" s="346"/>
      <c r="E111" s="350"/>
      <c r="F111" s="345"/>
      <c r="G111" s="346"/>
      <c r="H111" s="351"/>
      <c r="I111" s="354"/>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row>
    <row r="112" spans="1:48" s="53" customFormat="1" ht="15.75" customHeight="1" thickBot="1">
      <c r="A112" s="174" t="s">
        <v>2250</v>
      </c>
      <c r="B112" s="174"/>
      <c r="C112" s="175"/>
      <c r="D112" s="176"/>
      <c r="E112" s="177"/>
      <c r="F112" s="175"/>
      <c r="G112" s="176"/>
      <c r="H112" s="178"/>
      <c r="I112" s="362"/>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row>
    <row r="113" spans="1:48" s="53" customFormat="1" ht="15.75" customHeight="1">
      <c r="A113" s="341">
        <f>A110+1</f>
        <v>95</v>
      </c>
      <c r="B113" s="349" t="s">
        <v>2252</v>
      </c>
      <c r="C113" s="294" t="s">
        <v>1782</v>
      </c>
      <c r="D113" s="378">
        <f>IF(C113="","",VLOOKUP(C113,'Wattage Table'!$A$3:$G$941,7,0))</f>
        <v>55</v>
      </c>
      <c r="E113" s="379" t="s">
        <v>2254</v>
      </c>
      <c r="F113" s="294" t="s">
        <v>1890</v>
      </c>
      <c r="G113" s="378">
        <f>IF(F113="","",VLOOKUP(F113,'Wattage Table'!$A$3:$G$941,7,0))</f>
        <v>95</v>
      </c>
      <c r="H113" s="351">
        <f>IF(OR(ISBLANK(F113),ISBLANK(C113)),"",(G113-D113))</f>
        <v>40</v>
      </c>
      <c r="I113" s="380"/>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row>
    <row r="114" spans="1:48" s="53" customFormat="1" ht="15.75" customHeight="1">
      <c r="A114" s="341">
        <f>A113+1</f>
        <v>96</v>
      </c>
      <c r="B114" s="379" t="s">
        <v>2251</v>
      </c>
      <c r="C114" s="381" t="s">
        <v>1786</v>
      </c>
      <c r="D114" s="378">
        <f>IF(C114="","",VLOOKUP(C114,'Wattage Table'!$A$3:$G$941,7,0))</f>
        <v>85</v>
      </c>
      <c r="E114" s="379" t="s">
        <v>2212</v>
      </c>
      <c r="F114" s="381" t="s">
        <v>1843</v>
      </c>
      <c r="G114" s="378">
        <f>IF(F114="","",VLOOKUP(F114,'Wattage Table'!$A$3:$G$941,7,0))</f>
        <v>190</v>
      </c>
      <c r="H114" s="351">
        <f>IF(OR(ISBLANK(F114),ISBLANK(C114)),"",(G114-D114))</f>
        <v>105</v>
      </c>
      <c r="I114" s="382"/>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row>
    <row r="115" spans="1:48" s="53" customFormat="1" ht="15.75" customHeight="1">
      <c r="A115" s="341">
        <f>A114+1</f>
        <v>97</v>
      </c>
      <c r="B115" s="349" t="s">
        <v>2253</v>
      </c>
      <c r="C115" s="294" t="s">
        <v>1789</v>
      </c>
      <c r="D115" s="378">
        <f>IF(C115="","",VLOOKUP(C115,'Wattage Table'!$A$3:$G$941,7,0))</f>
        <v>165</v>
      </c>
      <c r="E115" s="379" t="s">
        <v>2210</v>
      </c>
      <c r="F115" s="294" t="s">
        <v>1858</v>
      </c>
      <c r="G115" s="378">
        <f>IF(F115="","",VLOOKUP(F115,'Wattage Table'!$A$3:$G$941,7,0))</f>
        <v>295</v>
      </c>
      <c r="H115" s="351">
        <f>IF(OR(ISBLANK(F115),ISBLANK(C115)),"",(G115-D115))</f>
        <v>130</v>
      </c>
      <c r="I115" s="383"/>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row>
    <row r="116" spans="1:48" s="53" customFormat="1" ht="15.75" customHeight="1" thickBot="1">
      <c r="A116" s="384"/>
      <c r="B116" s="385"/>
      <c r="C116" s="386"/>
      <c r="D116" s="387"/>
      <c r="E116" s="385"/>
      <c r="F116" s="386"/>
      <c r="G116" s="387"/>
      <c r="H116" s="388"/>
      <c r="I116" s="389"/>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row>
    <row r="117" spans="1:48" s="53" customFormat="1" ht="15.75" customHeight="1" thickBot="1">
      <c r="A117" s="174" t="s">
        <v>2312</v>
      </c>
      <c r="B117" s="174"/>
      <c r="C117" s="175"/>
      <c r="D117" s="176"/>
      <c r="E117" s="177"/>
      <c r="F117" s="175"/>
      <c r="G117" s="176"/>
      <c r="H117" s="178"/>
      <c r="I117" s="340"/>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row>
    <row r="118" spans="1:48" s="53" customFormat="1" ht="15.75" customHeight="1">
      <c r="A118" s="341">
        <f>A115+1</f>
        <v>98</v>
      </c>
      <c r="B118" s="371" t="s">
        <v>2264</v>
      </c>
      <c r="C118" s="364" t="s">
        <v>104</v>
      </c>
      <c r="D118" s="365">
        <f>IF(C118="","",VLOOKUP(C118,'Wattage Table'!$A$3:$G$941,7,0))</f>
        <v>2</v>
      </c>
      <c r="E118" s="371" t="s">
        <v>2265</v>
      </c>
      <c r="F118" s="364" t="s">
        <v>56</v>
      </c>
      <c r="G118" s="365">
        <f>IF(F118="","",VLOOKUP(F118,'Wattage Table'!$A$3:$G$941,7,0))</f>
        <v>20</v>
      </c>
      <c r="H118" s="390">
        <f>IF(OR(ISBLANK(F118),ISBLANK(C118)),"",(G118-D118))</f>
        <v>18</v>
      </c>
      <c r="I118" s="348"/>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row>
    <row r="119" spans="1:48" s="53" customFormat="1" ht="15.75" customHeight="1">
      <c r="A119" s="341">
        <f>A118+1</f>
        <v>99</v>
      </c>
      <c r="B119" s="349" t="s">
        <v>2263</v>
      </c>
      <c r="C119" s="294" t="s">
        <v>107</v>
      </c>
      <c r="D119" s="378">
        <f>IF(C119="","",VLOOKUP(C119,'Wattage Table'!$A$3:$G$941,7,0))</f>
        <v>4</v>
      </c>
      <c r="E119" s="349" t="s">
        <v>2266</v>
      </c>
      <c r="F119" s="294" t="s">
        <v>59</v>
      </c>
      <c r="G119" s="378">
        <f>IF(F119="","",VLOOKUP(F119,'Wattage Table'!$A$3:$G$941,7,0))</f>
        <v>40</v>
      </c>
      <c r="H119" s="391">
        <f>IF(OR(ISBLANK(F119),ISBLANK(C119)),"",(G119-D119))</f>
        <v>36</v>
      </c>
      <c r="I119" s="353"/>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row>
    <row r="120" spans="1:48" s="53" customFormat="1" ht="15.75" customHeight="1" thickBot="1">
      <c r="A120" s="384"/>
      <c r="B120" s="385"/>
      <c r="C120" s="386"/>
      <c r="D120" s="387"/>
      <c r="E120" s="385"/>
      <c r="F120" s="386"/>
      <c r="G120" s="387"/>
      <c r="H120" s="388"/>
      <c r="I120" s="377"/>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row>
    <row r="121" spans="1:48" s="53" customFormat="1" ht="15.75" customHeight="1" thickBot="1">
      <c r="A121" s="174" t="s">
        <v>2249</v>
      </c>
      <c r="B121" s="174"/>
      <c r="C121" s="175"/>
      <c r="D121" s="176"/>
      <c r="E121" s="177"/>
      <c r="F121" s="175"/>
      <c r="G121" s="176"/>
      <c r="H121" s="178"/>
      <c r="I121" s="340"/>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row>
    <row r="122" spans="1:48" s="53" customFormat="1" ht="15.75" customHeight="1">
      <c r="A122" s="341">
        <f>A119+1</f>
        <v>100</v>
      </c>
      <c r="B122" s="349" t="s">
        <v>2198</v>
      </c>
      <c r="C122" s="343" t="s">
        <v>1936</v>
      </c>
      <c r="D122" s="346">
        <f>IF(C122="","",VLOOKUP(C122,'Wattage Table'!$A$3:$G$941,7,0))</f>
        <v>190</v>
      </c>
      <c r="E122" s="371" t="s">
        <v>2211</v>
      </c>
      <c r="F122" s="345" t="s">
        <v>1849</v>
      </c>
      <c r="G122" s="346">
        <f>IF(F122="","",VLOOKUP(F122,'Wattage Table'!$A$3:$G$941,7,0))</f>
        <v>215</v>
      </c>
      <c r="H122" s="351">
        <f aca="true" t="shared" si="10" ref="H122:H131">IF(OR(ISBLANK(F122),ISBLANK(C122)),"",(G122-D122))</f>
        <v>25</v>
      </c>
      <c r="I122" s="392" t="s">
        <v>2220</v>
      </c>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row>
    <row r="123" spans="1:48" s="53" customFormat="1" ht="15.75" customHeight="1">
      <c r="A123" s="341">
        <f aca="true" t="shared" si="11" ref="A123:A131">A122+1</f>
        <v>101</v>
      </c>
      <c r="B123" s="349" t="s">
        <v>2199</v>
      </c>
      <c r="C123" s="343" t="s">
        <v>1938</v>
      </c>
      <c r="D123" s="346">
        <f>IF(C123="","",VLOOKUP(C123,'Wattage Table'!$A$3:$G$941,7,0))</f>
        <v>208</v>
      </c>
      <c r="E123" s="349" t="s">
        <v>2214</v>
      </c>
      <c r="F123" s="345" t="s">
        <v>1855</v>
      </c>
      <c r="G123" s="346">
        <f>IF(F123="","",VLOOKUP(F123,'Wattage Table'!$A$3:$G$941,7,0))</f>
        <v>232</v>
      </c>
      <c r="H123" s="351">
        <f t="shared" si="10"/>
        <v>24</v>
      </c>
      <c r="I123" s="383" t="s">
        <v>2220</v>
      </c>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row>
    <row r="124" spans="1:48" s="53" customFormat="1" ht="15.75" customHeight="1">
      <c r="A124" s="341">
        <f t="shared" si="11"/>
        <v>102</v>
      </c>
      <c r="B124" s="349" t="s">
        <v>2200</v>
      </c>
      <c r="C124" s="343" t="s">
        <v>1940</v>
      </c>
      <c r="D124" s="346">
        <f>IF(C124="","",VLOOKUP(C124,'Wattage Table'!$A$3:$G$941,7,0))</f>
        <v>232</v>
      </c>
      <c r="E124" s="349" t="s">
        <v>2210</v>
      </c>
      <c r="F124" s="345" t="s">
        <v>1858</v>
      </c>
      <c r="G124" s="346">
        <f>IF(F124="","",VLOOKUP(F124,'Wattage Table'!$A$3:$G$941,7,0))</f>
        <v>295</v>
      </c>
      <c r="H124" s="351">
        <f t="shared" si="10"/>
        <v>63</v>
      </c>
      <c r="I124" s="383" t="s">
        <v>2220</v>
      </c>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row>
    <row r="125" spans="1:48" s="53" customFormat="1" ht="15.75" customHeight="1">
      <c r="A125" s="341">
        <f t="shared" si="11"/>
        <v>103</v>
      </c>
      <c r="B125" s="349" t="s">
        <v>2201</v>
      </c>
      <c r="C125" s="343" t="s">
        <v>1942</v>
      </c>
      <c r="D125" s="346">
        <f>IF(C125="","",VLOOKUP(C125,'Wattage Table'!$A$3:$G$941,7,0))</f>
        <v>288</v>
      </c>
      <c r="E125" s="349" t="s">
        <v>2215</v>
      </c>
      <c r="F125" s="345" t="s">
        <v>1864</v>
      </c>
      <c r="G125" s="346">
        <f>IF(F125="","",VLOOKUP(F125,'Wattage Table'!$A$3:$G$941,7,0))</f>
        <v>342</v>
      </c>
      <c r="H125" s="351">
        <f t="shared" si="10"/>
        <v>54</v>
      </c>
      <c r="I125" s="383" t="s">
        <v>2220</v>
      </c>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row>
    <row r="126" spans="1:48" s="53" customFormat="1" ht="15.75" customHeight="1">
      <c r="A126" s="341">
        <f t="shared" si="11"/>
        <v>104</v>
      </c>
      <c r="B126" s="349" t="s">
        <v>2202</v>
      </c>
      <c r="C126" s="343" t="s">
        <v>1944</v>
      </c>
      <c r="D126" s="346">
        <f>IF(C126="","",VLOOKUP(C126,'Wattage Table'!$A$3:$G$941,7,0))</f>
        <v>342</v>
      </c>
      <c r="E126" s="349" t="s">
        <v>2216</v>
      </c>
      <c r="F126" s="345" t="s">
        <v>1867</v>
      </c>
      <c r="G126" s="346">
        <f>IF(F126="","",VLOOKUP(F126,'Wattage Table'!$A$3:$G$941,7,0))</f>
        <v>365</v>
      </c>
      <c r="H126" s="351">
        <f t="shared" si="10"/>
        <v>23</v>
      </c>
      <c r="I126" s="383" t="s">
        <v>2220</v>
      </c>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row>
    <row r="127" spans="1:48" s="53" customFormat="1" ht="15.75" customHeight="1">
      <c r="A127" s="341">
        <f t="shared" si="11"/>
        <v>105</v>
      </c>
      <c r="B127" s="349" t="s">
        <v>2203</v>
      </c>
      <c r="C127" s="343" t="s">
        <v>1946</v>
      </c>
      <c r="D127" s="346">
        <f>IF(C127="","",VLOOKUP(C127,'Wattage Table'!$A$3:$G$941,7,0))</f>
        <v>368</v>
      </c>
      <c r="E127" s="349" t="s">
        <v>2217</v>
      </c>
      <c r="F127" s="345" t="s">
        <v>1870</v>
      </c>
      <c r="G127" s="346">
        <f>IF(F127="","",VLOOKUP(F127,'Wattage Table'!$A$3:$G$941,7,0))</f>
        <v>400</v>
      </c>
      <c r="H127" s="351">
        <f t="shared" si="10"/>
        <v>32</v>
      </c>
      <c r="I127" s="383" t="s">
        <v>2220</v>
      </c>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row>
    <row r="128" spans="1:48" s="53" customFormat="1" ht="15.75" customHeight="1">
      <c r="A128" s="341">
        <f t="shared" si="11"/>
        <v>106</v>
      </c>
      <c r="B128" s="349" t="s">
        <v>2204</v>
      </c>
      <c r="C128" s="343" t="s">
        <v>1948</v>
      </c>
      <c r="D128" s="346">
        <f>IF(C128="","",VLOOKUP(C128,'Wattage Table'!$A$3:$G$941,7,0))</f>
        <v>400</v>
      </c>
      <c r="E128" s="349" t="s">
        <v>2209</v>
      </c>
      <c r="F128" s="345" t="s">
        <v>1876</v>
      </c>
      <c r="G128" s="346">
        <f>IF(F128="","",VLOOKUP(F128,'Wattage Table'!$A$3:$G$941,7,0))</f>
        <v>458</v>
      </c>
      <c r="H128" s="351">
        <f t="shared" si="10"/>
        <v>58</v>
      </c>
      <c r="I128" s="383" t="s">
        <v>2220</v>
      </c>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row>
    <row r="129" spans="1:48" s="53" customFormat="1" ht="15.75" customHeight="1">
      <c r="A129" s="341">
        <f t="shared" si="11"/>
        <v>107</v>
      </c>
      <c r="B129" s="349" t="s">
        <v>2205</v>
      </c>
      <c r="C129" s="343" t="s">
        <v>1950</v>
      </c>
      <c r="D129" s="346">
        <f>IF(C129="","",VLOOKUP(C129,'Wattage Table'!$A$3:$G$941,7,0))</f>
        <v>450</v>
      </c>
      <c r="E129" s="349" t="s">
        <v>2219</v>
      </c>
      <c r="F129" s="345" t="s">
        <v>1881</v>
      </c>
      <c r="G129" s="346">
        <f>IF(F129="","",VLOOKUP(F129,'Wattage Table'!$A$3:$G$941,7,0))</f>
        <v>508</v>
      </c>
      <c r="H129" s="351">
        <f t="shared" si="10"/>
        <v>58</v>
      </c>
      <c r="I129" s="383" t="s">
        <v>2220</v>
      </c>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row>
    <row r="130" spans="1:48" s="53" customFormat="1" ht="15.75" customHeight="1">
      <c r="A130" s="341">
        <f t="shared" si="11"/>
        <v>108</v>
      </c>
      <c r="B130" s="349" t="s">
        <v>2206</v>
      </c>
      <c r="C130" s="343" t="s">
        <v>1954</v>
      </c>
      <c r="D130" s="346">
        <f>IF(C130="","",VLOOKUP(C130,'Wattage Table'!$A$3:$G$941,7,0))</f>
        <v>815</v>
      </c>
      <c r="E130" s="349" t="s">
        <v>2218</v>
      </c>
      <c r="F130" s="345" t="s">
        <v>1893</v>
      </c>
      <c r="G130" s="346">
        <f>IF(F130="","",VLOOKUP(F130,'Wattage Table'!$A$3:$G$941,7,0))</f>
        <v>850</v>
      </c>
      <c r="H130" s="351">
        <f t="shared" si="10"/>
        <v>35</v>
      </c>
      <c r="I130" s="383"/>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row>
    <row r="131" spans="1:48" s="53" customFormat="1" ht="15.75" customHeight="1">
      <c r="A131" s="341">
        <f t="shared" si="11"/>
        <v>109</v>
      </c>
      <c r="B131" s="379" t="s">
        <v>2207</v>
      </c>
      <c r="C131" s="393" t="s">
        <v>1933</v>
      </c>
      <c r="D131" s="378">
        <f>IF(C131="","",VLOOKUP(C131,'Wattage Table'!$A$3:$G$941,7,0))</f>
        <v>1080</v>
      </c>
      <c r="E131" s="379" t="s">
        <v>2208</v>
      </c>
      <c r="F131" s="393" t="s">
        <v>1840</v>
      </c>
      <c r="G131" s="378">
        <f>IF(F131="","",VLOOKUP(F131,'Wattage Table'!$A$3:$G$941,7,0))</f>
        <v>1080</v>
      </c>
      <c r="H131" s="351">
        <f t="shared" si="10"/>
        <v>0</v>
      </c>
      <c r="I131" s="383"/>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row>
    <row r="132" spans="1:48" s="53" customFormat="1" ht="15.75" customHeight="1">
      <c r="A132" s="341"/>
      <c r="B132" s="349"/>
      <c r="C132" s="294"/>
      <c r="D132" s="346"/>
      <c r="E132" s="349"/>
      <c r="F132" s="294"/>
      <c r="G132" s="346"/>
      <c r="H132" s="359"/>
      <c r="I132" s="383"/>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row>
    <row r="133" spans="1:49" s="53" customFormat="1" ht="15.75" customHeight="1">
      <c r="A133" s="49"/>
      <c r="B133" s="179"/>
      <c r="C133" s="49"/>
      <c r="D133" s="49"/>
      <c r="E133" s="49"/>
      <c r="F133" s="49"/>
      <c r="G133" s="49"/>
      <c r="H133" s="49"/>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row>
    <row r="134" spans="1:49" s="53" customFormat="1" ht="20.25" customHeight="1">
      <c r="A134" s="49"/>
      <c r="B134" s="49"/>
      <c r="C134" s="49"/>
      <c r="D134" s="49"/>
      <c r="E134" s="49"/>
      <c r="F134" s="49"/>
      <c r="G134" s="49"/>
      <c r="H134" s="49"/>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row>
    <row r="135" spans="3:50" s="53" customFormat="1" ht="15">
      <c r="C135" s="66"/>
      <c r="D135" s="66"/>
      <c r="F135" s="66"/>
      <c r="G135" s="66"/>
      <c r="H135" s="49"/>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row>
    <row r="136" spans="3:8" s="71" customFormat="1" ht="12.75">
      <c r="C136" s="66"/>
      <c r="D136" s="66"/>
      <c r="F136" s="66"/>
      <c r="G136" s="66"/>
      <c r="H136" s="66"/>
    </row>
    <row r="137" spans="3:8" s="71" customFormat="1" ht="15">
      <c r="C137" s="49"/>
      <c r="D137" s="49"/>
      <c r="F137" s="49"/>
      <c r="G137" s="49"/>
      <c r="H137" s="66"/>
    </row>
    <row r="138" spans="3:50" s="53" customFormat="1" ht="15">
      <c r="C138" s="159"/>
      <c r="D138" s="159"/>
      <c r="F138" s="159"/>
      <c r="G138" s="159"/>
      <c r="H138" s="49"/>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row>
    <row r="139" spans="1:50" s="161" customFormat="1" ht="15">
      <c r="A139" s="159"/>
      <c r="B139" s="159"/>
      <c r="C139" s="159"/>
      <c r="D139" s="159"/>
      <c r="E139" s="159"/>
      <c r="F139" s="159"/>
      <c r="G139" s="159"/>
      <c r="H139" s="159"/>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row>
    <row r="140" spans="1:50" s="161" customFormat="1" ht="15">
      <c r="A140" s="159"/>
      <c r="B140" s="159"/>
      <c r="C140" s="159"/>
      <c r="D140" s="159"/>
      <c r="E140" s="159"/>
      <c r="F140" s="159"/>
      <c r="G140" s="159"/>
      <c r="H140" s="159"/>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row>
    <row r="141" spans="1:50" s="161" customFormat="1" ht="15">
      <c r="A141" s="159"/>
      <c r="B141" s="159"/>
      <c r="C141" s="159"/>
      <c r="D141" s="159"/>
      <c r="E141" s="159"/>
      <c r="F141" s="159"/>
      <c r="G141" s="159"/>
      <c r="H141" s="159"/>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row>
    <row r="142" spans="1:50" s="161" customFormat="1" ht="15">
      <c r="A142" s="159"/>
      <c r="B142" s="159"/>
      <c r="C142" s="159"/>
      <c r="D142" s="159"/>
      <c r="E142" s="159"/>
      <c r="F142" s="159"/>
      <c r="G142" s="159"/>
      <c r="H142" s="159"/>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row>
    <row r="143" spans="1:50" s="161" customFormat="1" ht="15">
      <c r="A143" s="159"/>
      <c r="B143" s="159"/>
      <c r="C143" s="159"/>
      <c r="D143" s="159"/>
      <c r="E143" s="159"/>
      <c r="F143" s="159"/>
      <c r="G143" s="159"/>
      <c r="H143" s="159"/>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row>
    <row r="144" spans="1:50" s="161" customFormat="1" ht="15">
      <c r="A144" s="159"/>
      <c r="B144" s="159"/>
      <c r="C144" s="159"/>
      <c r="D144" s="159"/>
      <c r="E144" s="159"/>
      <c r="F144" s="159"/>
      <c r="G144" s="159"/>
      <c r="H144" s="159"/>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row>
    <row r="145" spans="1:50" s="161" customFormat="1" ht="15">
      <c r="A145" s="159"/>
      <c r="B145" s="159"/>
      <c r="C145" s="159"/>
      <c r="D145" s="159"/>
      <c r="E145" s="159"/>
      <c r="F145" s="159"/>
      <c r="G145" s="159"/>
      <c r="H145" s="159"/>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row>
    <row r="146" spans="1:50" s="161" customFormat="1" ht="15">
      <c r="A146" s="159"/>
      <c r="B146" s="159"/>
      <c r="C146" s="159"/>
      <c r="D146" s="159"/>
      <c r="E146" s="159"/>
      <c r="F146" s="159"/>
      <c r="G146" s="159"/>
      <c r="H146" s="159"/>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row>
    <row r="147" spans="1:50" s="161" customFormat="1" ht="15">
      <c r="A147" s="159"/>
      <c r="B147" s="159"/>
      <c r="C147" s="159"/>
      <c r="D147" s="159"/>
      <c r="E147" s="159"/>
      <c r="F147" s="159"/>
      <c r="G147" s="159"/>
      <c r="H147" s="159"/>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row>
    <row r="148" spans="1:50" s="161" customFormat="1" ht="15">
      <c r="A148" s="159"/>
      <c r="B148" s="159"/>
      <c r="C148" s="159"/>
      <c r="D148" s="159"/>
      <c r="E148" s="159"/>
      <c r="F148" s="159"/>
      <c r="G148" s="159"/>
      <c r="H148" s="159"/>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row>
    <row r="149" spans="1:50" s="161" customFormat="1" ht="15">
      <c r="A149" s="159"/>
      <c r="B149" s="159"/>
      <c r="C149" s="159"/>
      <c r="D149" s="159"/>
      <c r="E149" s="159"/>
      <c r="F149" s="159"/>
      <c r="G149" s="159"/>
      <c r="H149" s="159"/>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row>
    <row r="150" spans="1:50" s="161" customFormat="1" ht="15">
      <c r="A150" s="159"/>
      <c r="B150" s="159"/>
      <c r="C150" s="159"/>
      <c r="D150" s="159"/>
      <c r="E150" s="159"/>
      <c r="F150" s="159"/>
      <c r="G150" s="159"/>
      <c r="H150" s="159"/>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row>
    <row r="151" spans="1:50" s="161" customFormat="1" ht="15">
      <c r="A151" s="159"/>
      <c r="B151" s="159"/>
      <c r="C151" s="159"/>
      <c r="D151" s="159"/>
      <c r="E151" s="159"/>
      <c r="F151" s="159"/>
      <c r="G151" s="159"/>
      <c r="H151" s="159"/>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row>
    <row r="152" spans="1:50" s="161" customFormat="1" ht="15">
      <c r="A152" s="159"/>
      <c r="B152" s="159"/>
      <c r="C152" s="159"/>
      <c r="D152" s="159"/>
      <c r="E152" s="159"/>
      <c r="F152" s="159"/>
      <c r="G152" s="159"/>
      <c r="H152" s="159"/>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row>
    <row r="153" spans="1:50" s="161" customFormat="1" ht="15">
      <c r="A153" s="159"/>
      <c r="B153" s="159"/>
      <c r="C153" s="159"/>
      <c r="D153" s="159"/>
      <c r="E153" s="159"/>
      <c r="F153" s="159"/>
      <c r="G153" s="159"/>
      <c r="H153" s="159"/>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row>
    <row r="154" spans="1:50" s="161" customFormat="1" ht="15">
      <c r="A154" s="159"/>
      <c r="B154" s="159"/>
      <c r="C154" s="159"/>
      <c r="D154" s="159"/>
      <c r="E154" s="159"/>
      <c r="F154" s="159"/>
      <c r="G154" s="159"/>
      <c r="H154" s="159"/>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row>
    <row r="155" spans="1:50" s="161" customFormat="1" ht="15">
      <c r="A155" s="159"/>
      <c r="B155" s="159"/>
      <c r="C155" s="159"/>
      <c r="D155" s="159"/>
      <c r="E155" s="159"/>
      <c r="F155" s="159"/>
      <c r="G155" s="159"/>
      <c r="H155" s="159"/>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row>
    <row r="156" spans="1:50" s="161" customFormat="1" ht="15">
      <c r="A156" s="159"/>
      <c r="B156" s="159"/>
      <c r="C156" s="159"/>
      <c r="D156" s="159"/>
      <c r="E156" s="159"/>
      <c r="F156" s="159"/>
      <c r="G156" s="159"/>
      <c r="H156" s="159"/>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row>
    <row r="157" spans="1:50" s="161" customFormat="1" ht="15">
      <c r="A157" s="159"/>
      <c r="B157" s="159"/>
      <c r="C157" s="159"/>
      <c r="D157" s="159"/>
      <c r="E157" s="159"/>
      <c r="F157" s="159"/>
      <c r="G157" s="159"/>
      <c r="H157" s="159"/>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row>
    <row r="158" spans="1:50" s="161" customFormat="1" ht="15">
      <c r="A158" s="159"/>
      <c r="B158" s="159"/>
      <c r="C158" s="159"/>
      <c r="D158" s="159"/>
      <c r="E158" s="159"/>
      <c r="F158" s="159"/>
      <c r="G158" s="159"/>
      <c r="H158" s="159"/>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row>
    <row r="159" spans="1:50" s="161" customFormat="1" ht="15">
      <c r="A159" s="159"/>
      <c r="B159" s="159"/>
      <c r="C159" s="159"/>
      <c r="D159" s="159"/>
      <c r="E159" s="159"/>
      <c r="F159" s="159"/>
      <c r="G159" s="159"/>
      <c r="H159" s="159"/>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row>
    <row r="160" spans="1:50" s="161" customFormat="1" ht="15">
      <c r="A160" s="159"/>
      <c r="B160" s="159"/>
      <c r="C160" s="159"/>
      <c r="D160" s="159"/>
      <c r="E160" s="159"/>
      <c r="F160" s="159"/>
      <c r="G160" s="159"/>
      <c r="H160" s="159"/>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row>
    <row r="161" spans="1:50" s="161" customFormat="1" ht="15">
      <c r="A161" s="159"/>
      <c r="B161" s="159"/>
      <c r="C161" s="159"/>
      <c r="D161" s="159"/>
      <c r="E161" s="159"/>
      <c r="F161" s="159"/>
      <c r="G161" s="159"/>
      <c r="H161" s="159"/>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row>
    <row r="162" spans="1:50" s="161" customFormat="1" ht="15">
      <c r="A162" s="159"/>
      <c r="B162" s="159"/>
      <c r="C162" s="159"/>
      <c r="D162" s="159"/>
      <c r="E162" s="159"/>
      <c r="F162" s="159"/>
      <c r="G162" s="159"/>
      <c r="H162" s="159"/>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row>
    <row r="163" spans="1:50" s="161" customFormat="1" ht="15">
      <c r="A163" s="159"/>
      <c r="B163" s="159"/>
      <c r="C163" s="159"/>
      <c r="D163" s="159"/>
      <c r="E163" s="159"/>
      <c r="F163" s="159"/>
      <c r="G163" s="159"/>
      <c r="H163" s="159"/>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row>
    <row r="164" spans="1:50" s="161" customFormat="1" ht="15">
      <c r="A164" s="159"/>
      <c r="B164" s="159"/>
      <c r="C164" s="159"/>
      <c r="D164" s="159"/>
      <c r="E164" s="159"/>
      <c r="F164" s="159"/>
      <c r="G164" s="159"/>
      <c r="H164" s="159"/>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row>
    <row r="165" spans="1:50" s="161" customFormat="1" ht="15">
      <c r="A165" s="159"/>
      <c r="B165" s="159"/>
      <c r="C165" s="159"/>
      <c r="D165" s="159"/>
      <c r="E165" s="159"/>
      <c r="F165" s="159"/>
      <c r="G165" s="159"/>
      <c r="H165" s="159"/>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row>
    <row r="166" spans="1:50" s="161" customFormat="1" ht="15">
      <c r="A166" s="159"/>
      <c r="B166" s="159"/>
      <c r="C166" s="159"/>
      <c r="D166" s="159"/>
      <c r="E166" s="159"/>
      <c r="F166" s="159"/>
      <c r="G166" s="159"/>
      <c r="H166" s="159"/>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row>
    <row r="167" spans="1:50" s="161" customFormat="1" ht="15">
      <c r="A167" s="159"/>
      <c r="B167" s="159"/>
      <c r="C167" s="159"/>
      <c r="D167" s="159"/>
      <c r="E167" s="159"/>
      <c r="F167" s="159"/>
      <c r="G167" s="159"/>
      <c r="H167" s="159"/>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row>
    <row r="168" spans="1:50" s="161" customFormat="1" ht="15">
      <c r="A168" s="159"/>
      <c r="B168" s="159"/>
      <c r="C168" s="159"/>
      <c r="D168" s="159"/>
      <c r="E168" s="159"/>
      <c r="F168" s="159"/>
      <c r="G168" s="159"/>
      <c r="H168" s="159"/>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row>
    <row r="169" spans="1:50" s="161" customFormat="1" ht="15">
      <c r="A169" s="159"/>
      <c r="B169" s="159"/>
      <c r="C169" s="159"/>
      <c r="D169" s="159"/>
      <c r="E169" s="159"/>
      <c r="F169" s="159"/>
      <c r="G169" s="159"/>
      <c r="H169" s="159"/>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row>
    <row r="170" spans="1:50" s="161" customFormat="1" ht="15">
      <c r="A170" s="159"/>
      <c r="B170" s="159"/>
      <c r="C170" s="159"/>
      <c r="D170" s="159"/>
      <c r="E170" s="159"/>
      <c r="F170" s="159"/>
      <c r="G170" s="159"/>
      <c r="H170" s="159"/>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row>
    <row r="171" spans="1:50" s="161" customFormat="1" ht="15">
      <c r="A171" s="159"/>
      <c r="B171" s="159"/>
      <c r="C171" s="159"/>
      <c r="D171" s="159"/>
      <c r="E171" s="159"/>
      <c r="F171" s="159"/>
      <c r="G171" s="159"/>
      <c r="H171" s="159"/>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row>
    <row r="172" spans="1:50" s="161" customFormat="1" ht="15">
      <c r="A172" s="159"/>
      <c r="B172" s="159"/>
      <c r="C172" s="159"/>
      <c r="D172" s="159"/>
      <c r="E172" s="159"/>
      <c r="F172" s="159"/>
      <c r="G172" s="159"/>
      <c r="H172" s="159"/>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row>
    <row r="173" spans="1:50" s="161" customFormat="1" ht="15">
      <c r="A173" s="159"/>
      <c r="B173" s="159"/>
      <c r="C173" s="159"/>
      <c r="D173" s="159"/>
      <c r="E173" s="159"/>
      <c r="F173" s="159"/>
      <c r="G173" s="159"/>
      <c r="H173" s="159"/>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row>
    <row r="174" spans="1:50" s="161" customFormat="1" ht="15">
      <c r="A174" s="159"/>
      <c r="B174" s="159"/>
      <c r="C174" s="159"/>
      <c r="D174" s="159"/>
      <c r="E174" s="159"/>
      <c r="F174" s="159"/>
      <c r="G174" s="159"/>
      <c r="H174" s="159"/>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row>
    <row r="175" spans="1:50" s="161" customFormat="1" ht="15">
      <c r="A175" s="159"/>
      <c r="B175" s="159"/>
      <c r="C175" s="159"/>
      <c r="D175" s="159"/>
      <c r="E175" s="159"/>
      <c r="F175" s="159"/>
      <c r="G175" s="159"/>
      <c r="H175" s="159"/>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row>
    <row r="176" spans="1:50" s="161" customFormat="1" ht="15">
      <c r="A176" s="159"/>
      <c r="B176" s="159"/>
      <c r="C176" s="159"/>
      <c r="D176" s="159"/>
      <c r="E176" s="159"/>
      <c r="F176" s="159"/>
      <c r="G176" s="159"/>
      <c r="H176" s="159"/>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xl/worksheets/sheet2.xml><?xml version="1.0" encoding="utf-8"?>
<worksheet xmlns="http://schemas.openxmlformats.org/spreadsheetml/2006/main" xmlns:r="http://schemas.openxmlformats.org/officeDocument/2006/relationships">
  <dimension ref="A1:C60"/>
  <sheetViews>
    <sheetView tabSelected="1" zoomScalePageLayoutView="0" workbookViewId="0" topLeftCell="A28">
      <selection activeCell="B48" sqref="B48"/>
    </sheetView>
  </sheetViews>
  <sheetFormatPr defaultColWidth="9.140625" defaultRowHeight="12.75"/>
  <cols>
    <col min="1" max="1" width="3.421875" style="72" customWidth="1"/>
    <col min="2" max="2" width="89.00390625" style="72" customWidth="1"/>
    <col min="3" max="16384" width="9.140625" style="72" customWidth="1"/>
  </cols>
  <sheetData>
    <row r="1" spans="1:2" ht="17.25">
      <c r="A1" s="522" t="s">
        <v>2130</v>
      </c>
      <c r="B1" s="522"/>
    </row>
    <row r="2" spans="1:2" ht="15">
      <c r="A2" s="523" t="s">
        <v>2460</v>
      </c>
      <c r="B2" s="523"/>
    </row>
    <row r="4" ht="12.75">
      <c r="A4" s="394" t="s">
        <v>2448</v>
      </c>
    </row>
    <row r="5" spans="1:2" ht="12.75">
      <c r="A5" s="401" t="s">
        <v>2505</v>
      </c>
      <c r="B5" s="75" t="s">
        <v>2521</v>
      </c>
    </row>
    <row r="7" ht="12.75">
      <c r="A7" s="394" t="s">
        <v>2493</v>
      </c>
    </row>
    <row r="8" spans="1:2" ht="12.75">
      <c r="A8" s="401" t="s">
        <v>2505</v>
      </c>
      <c r="B8" s="75" t="s">
        <v>2513</v>
      </c>
    </row>
    <row r="9" spans="1:2" ht="12.75">
      <c r="A9" s="401" t="s">
        <v>2506</v>
      </c>
      <c r="B9" s="75" t="s">
        <v>2514</v>
      </c>
    </row>
    <row r="10" spans="1:2" ht="12.75">
      <c r="A10" s="401" t="s">
        <v>2507</v>
      </c>
      <c r="B10" s="75" t="s">
        <v>2515</v>
      </c>
    </row>
    <row r="11" spans="1:2" ht="12.75">
      <c r="A11" s="401" t="s">
        <v>2508</v>
      </c>
      <c r="B11" s="75" t="s">
        <v>2516</v>
      </c>
    </row>
    <row r="12" spans="1:2" ht="12.75">
      <c r="A12" s="401" t="s">
        <v>2509</v>
      </c>
      <c r="B12" s="75" t="s">
        <v>2517</v>
      </c>
    </row>
    <row r="13" spans="1:2" ht="12.75">
      <c r="A13" s="401" t="s">
        <v>2510</v>
      </c>
      <c r="B13" s="75" t="s">
        <v>2518</v>
      </c>
    </row>
    <row r="14" spans="1:2" ht="12.75">
      <c r="A14" s="401" t="s">
        <v>2511</v>
      </c>
      <c r="B14" s="75" t="s">
        <v>2519</v>
      </c>
    </row>
    <row r="15" spans="1:2" ht="12.75">
      <c r="A15" s="401" t="s">
        <v>2512</v>
      </c>
      <c r="B15" s="75" t="s">
        <v>2520</v>
      </c>
    </row>
    <row r="17" ht="12.75">
      <c r="A17" s="394" t="s">
        <v>2492</v>
      </c>
    </row>
    <row r="18" spans="1:2" ht="12.75">
      <c r="A18" s="401" t="s">
        <v>2505</v>
      </c>
      <c r="B18" s="75" t="s">
        <v>2522</v>
      </c>
    </row>
    <row r="19" spans="1:2" ht="12.75">
      <c r="A19" s="401" t="s">
        <v>2506</v>
      </c>
      <c r="B19" s="75" t="s">
        <v>2523</v>
      </c>
    </row>
    <row r="20" spans="1:2" ht="12.75">
      <c r="A20" s="401" t="s">
        <v>2507</v>
      </c>
      <c r="B20" s="75" t="s">
        <v>2524</v>
      </c>
    </row>
    <row r="21" spans="1:2" ht="12.75">
      <c r="A21" s="401" t="s">
        <v>2508</v>
      </c>
      <c r="B21" s="75" t="s">
        <v>2525</v>
      </c>
    </row>
    <row r="22" spans="1:2" ht="12.75">
      <c r="A22" s="401" t="s">
        <v>2509</v>
      </c>
      <c r="B22" s="75" t="s">
        <v>2526</v>
      </c>
    </row>
    <row r="24" ht="12.75">
      <c r="A24" s="394" t="s">
        <v>2533</v>
      </c>
    </row>
    <row r="25" spans="1:2" ht="12.75">
      <c r="A25" s="401" t="s">
        <v>2505</v>
      </c>
      <c r="B25" s="72" t="s">
        <v>2545</v>
      </c>
    </row>
    <row r="26" spans="1:2" ht="12.75">
      <c r="A26" s="401" t="s">
        <v>2506</v>
      </c>
      <c r="B26" s="72" t="s">
        <v>2544</v>
      </c>
    </row>
    <row r="27" spans="1:2" ht="12.75">
      <c r="A27" s="401" t="s">
        <v>2507</v>
      </c>
      <c r="B27" s="72" t="s">
        <v>2543</v>
      </c>
    </row>
    <row r="28" ht="12.75">
      <c r="A28" s="401"/>
    </row>
    <row r="29" ht="12.75">
      <c r="A29" s="394" t="s">
        <v>2548</v>
      </c>
    </row>
    <row r="30" spans="1:2" ht="12.75">
      <c r="A30" s="401" t="s">
        <v>2505</v>
      </c>
      <c r="B30" s="75" t="s">
        <v>2558</v>
      </c>
    </row>
    <row r="31" spans="1:2" ht="12.75">
      <c r="A31" s="401" t="s">
        <v>2506</v>
      </c>
      <c r="B31" s="75" t="s">
        <v>2556</v>
      </c>
    </row>
    <row r="32" spans="1:2" ht="12.75">
      <c r="A32" s="401" t="s">
        <v>2507</v>
      </c>
      <c r="B32" s="75" t="s">
        <v>2555</v>
      </c>
    </row>
    <row r="33" spans="1:2" ht="12.75">
      <c r="A33" s="401" t="s">
        <v>2508</v>
      </c>
      <c r="B33" s="75" t="s">
        <v>2559</v>
      </c>
    </row>
    <row r="35" ht="12.75">
      <c r="A35" s="394" t="s">
        <v>2565</v>
      </c>
    </row>
    <row r="37" spans="1:2" ht="12.75">
      <c r="A37" s="401" t="s">
        <v>2505</v>
      </c>
      <c r="B37" s="75" t="s">
        <v>2824</v>
      </c>
    </row>
    <row r="38" spans="1:2" ht="12.75">
      <c r="A38" s="401" t="s">
        <v>2506</v>
      </c>
      <c r="B38" s="75" t="s">
        <v>2825</v>
      </c>
    </row>
    <row r="39" spans="1:2" ht="12.75">
      <c r="A39" s="401" t="s">
        <v>2507</v>
      </c>
      <c r="B39" s="75" t="s">
        <v>2826</v>
      </c>
    </row>
    <row r="40" spans="1:2" ht="12.75">
      <c r="A40" s="401" t="s">
        <v>2508</v>
      </c>
      <c r="B40" s="75" t="s">
        <v>2827</v>
      </c>
    </row>
    <row r="42" spans="1:2" ht="12.75">
      <c r="A42" s="470" t="s">
        <v>2633</v>
      </c>
      <c r="B42" s="459"/>
    </row>
    <row r="43" ht="12.75">
      <c r="C43" s="75"/>
    </row>
    <row r="44" spans="1:2" ht="12.75">
      <c r="A44" s="401" t="s">
        <v>2505</v>
      </c>
      <c r="B44" s="75" t="s">
        <v>2828</v>
      </c>
    </row>
    <row r="45" ht="12.75">
      <c r="B45" s="416"/>
    </row>
    <row r="46" ht="12.75">
      <c r="A46" s="394" t="s">
        <v>2780</v>
      </c>
    </row>
    <row r="48" spans="1:2" ht="12.75">
      <c r="A48" s="473" t="s">
        <v>2505</v>
      </c>
      <c r="B48" s="472" t="s">
        <v>2777</v>
      </c>
    </row>
    <row r="49" spans="1:2" ht="12.75">
      <c r="A49" s="478"/>
      <c r="B49" s="477" t="s">
        <v>2782</v>
      </c>
    </row>
    <row r="50" spans="1:2" ht="12.75">
      <c r="A50" s="473" t="s">
        <v>2506</v>
      </c>
      <c r="B50" s="472" t="s">
        <v>2778</v>
      </c>
    </row>
    <row r="51" spans="1:2" ht="12.75">
      <c r="A51" s="475" t="s">
        <v>2507</v>
      </c>
      <c r="B51" s="474" t="s">
        <v>2779</v>
      </c>
    </row>
    <row r="53" spans="1:2" ht="12.75">
      <c r="A53" s="394" t="s">
        <v>2837</v>
      </c>
      <c r="B53" s="485"/>
    </row>
    <row r="54" spans="1:2" ht="12.75">
      <c r="A54" s="485"/>
      <c r="B54" s="485"/>
    </row>
    <row r="55" spans="1:2" ht="12.75">
      <c r="A55" s="478" t="s">
        <v>2505</v>
      </c>
      <c r="B55" s="477" t="s">
        <v>2817</v>
      </c>
    </row>
    <row r="56" spans="1:2" s="485" customFormat="1" ht="12.75">
      <c r="A56" s="478" t="s">
        <v>2506</v>
      </c>
      <c r="B56" s="477" t="s">
        <v>2818</v>
      </c>
    </row>
    <row r="57" spans="1:2" s="485" customFormat="1" ht="12.75">
      <c r="A57" s="478" t="s">
        <v>2507</v>
      </c>
      <c r="B57" s="474" t="s">
        <v>2834</v>
      </c>
    </row>
    <row r="58" spans="1:2" ht="12.75">
      <c r="A58" s="478" t="s">
        <v>2507</v>
      </c>
      <c r="B58" s="474" t="s">
        <v>2835</v>
      </c>
    </row>
    <row r="59" spans="1:2" ht="12.75">
      <c r="A59" s="478" t="s">
        <v>2508</v>
      </c>
      <c r="B59" s="75" t="s">
        <v>2836</v>
      </c>
    </row>
    <row r="60" ht="12.75">
      <c r="B60" s="75" t="s">
        <v>2634</v>
      </c>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E104"/>
  <sheetViews>
    <sheetView workbookViewId="0" topLeftCell="A59">
      <selection activeCell="D84" sqref="D84"/>
    </sheetView>
  </sheetViews>
  <sheetFormatPr defaultColWidth="9.140625" defaultRowHeight="12.75"/>
  <cols>
    <col min="1" max="1" width="13.8515625" style="157" customWidth="1"/>
    <col min="2" max="2" width="76.28125" style="72" customWidth="1"/>
    <col min="3" max="3" width="9.140625" style="72" customWidth="1"/>
    <col min="4" max="4" width="13.8515625" style="486" customWidth="1"/>
    <col min="5" max="5" width="76.28125" style="485" customWidth="1"/>
    <col min="6" max="16384" width="9.140625" style="72" customWidth="1"/>
  </cols>
  <sheetData>
    <row r="1" spans="1:5" ht="17.25">
      <c r="A1" s="543" t="s">
        <v>2130</v>
      </c>
      <c r="B1" s="543"/>
      <c r="D1" s="543" t="s">
        <v>2130</v>
      </c>
      <c r="E1" s="543"/>
    </row>
    <row r="2" spans="1:5" ht="15">
      <c r="A2" s="542" t="s">
        <v>2127</v>
      </c>
      <c r="B2" s="542"/>
      <c r="D2" s="542" t="s">
        <v>2127</v>
      </c>
      <c r="E2" s="542"/>
    </row>
    <row r="3" spans="1:5" ht="13.5" customHeight="1">
      <c r="A3" s="281"/>
      <c r="B3" s="281"/>
      <c r="D3" s="487"/>
      <c r="E3" s="487"/>
    </row>
    <row r="4" spans="1:5" ht="13.5" customHeight="1">
      <c r="A4" s="482" t="s">
        <v>2653</v>
      </c>
      <c r="B4" s="458"/>
      <c r="D4" s="489" t="s">
        <v>2654</v>
      </c>
      <c r="E4" s="487"/>
    </row>
    <row r="5" spans="1:5" ht="13.5" customHeight="1">
      <c r="A5" s="417"/>
      <c r="B5" s="417"/>
      <c r="D5" s="487"/>
      <c r="E5" s="487"/>
    </row>
    <row r="6" spans="1:5" ht="13.5" customHeight="1">
      <c r="A6" s="547" t="s">
        <v>2461</v>
      </c>
      <c r="B6" s="547"/>
      <c r="D6" s="547" t="s">
        <v>2461</v>
      </c>
      <c r="E6" s="547"/>
    </row>
    <row r="7" spans="1:5" s="129" customFormat="1" ht="13.5" customHeight="1">
      <c r="A7" s="278" t="s">
        <v>2122</v>
      </c>
      <c r="B7" s="408" t="s">
        <v>2397</v>
      </c>
      <c r="D7" s="490" t="s">
        <v>2122</v>
      </c>
      <c r="E7" s="493" t="s">
        <v>2397</v>
      </c>
    </row>
    <row r="8" spans="1:5" s="129" customFormat="1" ht="13.5" customHeight="1">
      <c r="A8" s="278" t="s">
        <v>2123</v>
      </c>
      <c r="B8" s="408" t="s">
        <v>2398</v>
      </c>
      <c r="D8" s="490" t="s">
        <v>2123</v>
      </c>
      <c r="E8" s="493" t="s">
        <v>2398</v>
      </c>
    </row>
    <row r="9" spans="1:5" s="129" customFormat="1" ht="13.5" customHeight="1">
      <c r="A9" s="278" t="s">
        <v>2124</v>
      </c>
      <c r="B9" s="408" t="s">
        <v>2482</v>
      </c>
      <c r="D9" s="490" t="s">
        <v>2124</v>
      </c>
      <c r="E9" s="493" t="s">
        <v>2482</v>
      </c>
    </row>
    <row r="10" spans="1:5" s="129" customFormat="1" ht="13.5" customHeight="1">
      <c r="A10" s="544" t="s">
        <v>2103</v>
      </c>
      <c r="B10" s="534" t="s">
        <v>2554</v>
      </c>
      <c r="D10" s="544" t="s">
        <v>2808</v>
      </c>
      <c r="E10" s="534" t="s">
        <v>2554</v>
      </c>
    </row>
    <row r="11" spans="1:5" s="129" customFormat="1" ht="13.5" customHeight="1">
      <c r="A11" s="545"/>
      <c r="B11" s="536"/>
      <c r="D11" s="545"/>
      <c r="E11" s="536"/>
    </row>
    <row r="12" spans="1:5" s="129" customFormat="1" ht="13.5" customHeight="1">
      <c r="A12" s="545"/>
      <c r="B12" s="536"/>
      <c r="D12" s="545"/>
      <c r="E12" s="536"/>
    </row>
    <row r="13" spans="1:5" s="129" customFormat="1" ht="13.5" customHeight="1">
      <c r="A13" s="546"/>
      <c r="B13" s="535"/>
      <c r="D13" s="546"/>
      <c r="E13" s="535"/>
    </row>
    <row r="14" spans="1:5" s="129" customFormat="1" ht="13.5" customHeight="1">
      <c r="A14" s="286"/>
      <c r="B14" s="287"/>
      <c r="D14" s="491"/>
      <c r="E14" s="492"/>
    </row>
    <row r="15" spans="1:5" s="129" customFormat="1" ht="13.5" customHeight="1">
      <c r="A15" s="548" t="s">
        <v>2497</v>
      </c>
      <c r="B15" s="548"/>
      <c r="D15" s="548" t="s">
        <v>2497</v>
      </c>
      <c r="E15" s="548"/>
    </row>
    <row r="16" spans="1:5" s="129" customFormat="1" ht="13.5" customHeight="1">
      <c r="A16" s="539" t="s">
        <v>2496</v>
      </c>
      <c r="B16" s="534" t="s">
        <v>2498</v>
      </c>
      <c r="D16" s="539" t="s">
        <v>2810</v>
      </c>
      <c r="E16" s="534" t="s">
        <v>2498</v>
      </c>
    </row>
    <row r="17" spans="1:5" s="129" customFormat="1" ht="13.5" customHeight="1">
      <c r="A17" s="540"/>
      <c r="B17" s="536"/>
      <c r="D17" s="540"/>
      <c r="E17" s="536"/>
    </row>
    <row r="18" spans="1:5" s="129" customFormat="1" ht="13.5" customHeight="1">
      <c r="A18" s="541"/>
      <c r="B18" s="535"/>
      <c r="D18" s="541"/>
      <c r="E18" s="535"/>
    </row>
    <row r="19" spans="1:5" s="129" customFormat="1" ht="13.5" customHeight="1">
      <c r="A19" s="549" t="s">
        <v>2809</v>
      </c>
      <c r="B19" s="550" t="s">
        <v>2499</v>
      </c>
      <c r="D19" s="495"/>
      <c r="E19" s="495"/>
    </row>
    <row r="20" spans="1:5" s="129" customFormat="1" ht="13.5" customHeight="1">
      <c r="A20" s="549"/>
      <c r="B20" s="550"/>
      <c r="D20" s="530" t="s">
        <v>2462</v>
      </c>
      <c r="E20" s="530"/>
    </row>
    <row r="21" spans="1:5" s="129" customFormat="1" ht="13.5" customHeight="1">
      <c r="A21" s="549"/>
      <c r="B21" s="550"/>
      <c r="D21" s="490" t="s">
        <v>2104</v>
      </c>
      <c r="E21" s="493" t="s">
        <v>2399</v>
      </c>
    </row>
    <row r="22" spans="1:5" s="129" customFormat="1" ht="13.5" customHeight="1">
      <c r="A22" s="398"/>
      <c r="B22" s="397"/>
      <c r="D22" s="526" t="s">
        <v>2105</v>
      </c>
      <c r="E22" s="534" t="s">
        <v>2400</v>
      </c>
    </row>
    <row r="23" spans="1:5" s="129" customFormat="1" ht="13.5" customHeight="1">
      <c r="A23" s="530" t="s">
        <v>2462</v>
      </c>
      <c r="B23" s="530"/>
      <c r="D23" s="527"/>
      <c r="E23" s="535"/>
    </row>
    <row r="24" spans="1:5" s="129" customFormat="1" ht="13.5" customHeight="1">
      <c r="A24" s="278" t="s">
        <v>2104</v>
      </c>
      <c r="B24" s="408" t="s">
        <v>2399</v>
      </c>
      <c r="D24" s="490" t="s">
        <v>2106</v>
      </c>
      <c r="E24" s="493" t="s">
        <v>2401</v>
      </c>
    </row>
    <row r="25" spans="1:5" s="129" customFormat="1" ht="13.5" customHeight="1">
      <c r="A25" s="526" t="s">
        <v>2105</v>
      </c>
      <c r="B25" s="534" t="s">
        <v>2400</v>
      </c>
      <c r="D25" s="526" t="s">
        <v>2107</v>
      </c>
      <c r="E25" s="534" t="s">
        <v>2402</v>
      </c>
    </row>
    <row r="26" spans="1:5" s="129" customFormat="1" ht="13.5" customHeight="1">
      <c r="A26" s="527"/>
      <c r="B26" s="535"/>
      <c r="D26" s="527"/>
      <c r="E26" s="535"/>
    </row>
    <row r="27" spans="1:5" s="129" customFormat="1" ht="13.5" customHeight="1">
      <c r="A27" s="278" t="s">
        <v>2106</v>
      </c>
      <c r="B27" s="408" t="s">
        <v>2401</v>
      </c>
      <c r="D27" s="539" t="s">
        <v>2169</v>
      </c>
      <c r="E27" s="534" t="s">
        <v>2542</v>
      </c>
    </row>
    <row r="28" spans="1:5" s="129" customFormat="1" ht="13.5" customHeight="1">
      <c r="A28" s="526" t="s">
        <v>2107</v>
      </c>
      <c r="B28" s="534" t="s">
        <v>2402</v>
      </c>
      <c r="D28" s="540"/>
      <c r="E28" s="536"/>
    </row>
    <row r="29" spans="1:5" s="129" customFormat="1" ht="13.5" customHeight="1">
      <c r="A29" s="527"/>
      <c r="B29" s="535"/>
      <c r="D29" s="540"/>
      <c r="E29" s="536"/>
    </row>
    <row r="30" spans="1:5" s="129" customFormat="1" ht="13.5" customHeight="1">
      <c r="A30" s="539" t="s">
        <v>2169</v>
      </c>
      <c r="B30" s="534" t="s">
        <v>2542</v>
      </c>
      <c r="D30" s="540"/>
      <c r="E30" s="536"/>
    </row>
    <row r="31" spans="1:5" s="129" customFormat="1" ht="13.5" customHeight="1">
      <c r="A31" s="540"/>
      <c r="B31" s="536"/>
      <c r="D31" s="540"/>
      <c r="E31" s="536"/>
    </row>
    <row r="32" spans="1:5" s="129" customFormat="1" ht="13.5" customHeight="1">
      <c r="A32" s="540"/>
      <c r="B32" s="536"/>
      <c r="D32" s="539" t="s">
        <v>2171</v>
      </c>
      <c r="E32" s="524" t="s">
        <v>2546</v>
      </c>
    </row>
    <row r="33" spans="1:5" s="129" customFormat="1" ht="13.5" customHeight="1">
      <c r="A33" s="540"/>
      <c r="B33" s="536"/>
      <c r="D33" s="540"/>
      <c r="E33" s="529"/>
    </row>
    <row r="34" spans="1:5" s="129" customFormat="1" ht="13.5" customHeight="1">
      <c r="A34" s="540"/>
      <c r="B34" s="536"/>
      <c r="D34" s="539" t="s">
        <v>2172</v>
      </c>
      <c r="E34" s="534" t="s">
        <v>2403</v>
      </c>
    </row>
    <row r="35" spans="1:5" s="129" customFormat="1" ht="13.5" customHeight="1">
      <c r="A35" s="539" t="s">
        <v>2171</v>
      </c>
      <c r="B35" s="524" t="s">
        <v>2546</v>
      </c>
      <c r="D35" s="540"/>
      <c r="E35" s="536"/>
    </row>
    <row r="36" spans="1:5" s="129" customFormat="1" ht="13.5" customHeight="1">
      <c r="A36" s="540"/>
      <c r="B36" s="529"/>
      <c r="D36" s="540"/>
      <c r="E36" s="536"/>
    </row>
    <row r="37" spans="1:5" s="129" customFormat="1" ht="13.5" customHeight="1">
      <c r="A37" s="539" t="s">
        <v>2172</v>
      </c>
      <c r="B37" s="534" t="s">
        <v>2403</v>
      </c>
      <c r="D37" s="540"/>
      <c r="E37" s="536"/>
    </row>
    <row r="38" spans="1:5" s="129" customFormat="1" ht="13.5" customHeight="1">
      <c r="A38" s="540"/>
      <c r="B38" s="536"/>
      <c r="D38" s="540"/>
      <c r="E38" s="536"/>
    </row>
    <row r="39" spans="1:5" s="129" customFormat="1" ht="13.5" customHeight="1">
      <c r="A39" s="540"/>
      <c r="B39" s="536"/>
      <c r="D39" s="540"/>
      <c r="E39" s="536"/>
    </row>
    <row r="40" spans="1:5" s="129" customFormat="1" ht="13.5" customHeight="1">
      <c r="A40" s="540"/>
      <c r="B40" s="536"/>
      <c r="D40" s="541"/>
      <c r="E40" s="535"/>
    </row>
    <row r="41" spans="1:5" s="129" customFormat="1" ht="13.5" customHeight="1">
      <c r="A41" s="540"/>
      <c r="B41" s="536"/>
      <c r="D41" s="491"/>
      <c r="E41" s="492"/>
    </row>
    <row r="42" spans="1:5" s="129" customFormat="1" ht="13.5" customHeight="1">
      <c r="A42" s="540"/>
      <c r="B42" s="536"/>
      <c r="D42" s="530" t="s">
        <v>2463</v>
      </c>
      <c r="E42" s="530"/>
    </row>
    <row r="43" spans="1:5" s="129" customFormat="1" ht="13.5" customHeight="1">
      <c r="A43" s="541"/>
      <c r="B43" s="535"/>
      <c r="D43" s="526" t="s">
        <v>2108</v>
      </c>
      <c r="E43" s="534" t="s">
        <v>2617</v>
      </c>
    </row>
    <row r="44" spans="1:5" s="129" customFormat="1" ht="13.5" customHeight="1">
      <c r="A44" s="286"/>
      <c r="B44" s="287"/>
      <c r="D44" s="528"/>
      <c r="E44" s="536"/>
    </row>
    <row r="45" spans="1:5" s="129" customFormat="1" ht="13.5" customHeight="1">
      <c r="A45" s="530" t="s">
        <v>2463</v>
      </c>
      <c r="B45" s="530"/>
      <c r="D45" s="527"/>
      <c r="E45" s="535"/>
    </row>
    <row r="46" spans="1:5" s="129" customFormat="1" ht="13.5" customHeight="1">
      <c r="A46" s="279" t="s">
        <v>2108</v>
      </c>
      <c r="B46" s="408" t="s">
        <v>2404</v>
      </c>
      <c r="C46" s="201"/>
      <c r="D46" s="537" t="s">
        <v>2109</v>
      </c>
      <c r="E46" s="534" t="s">
        <v>2811</v>
      </c>
    </row>
    <row r="47" spans="1:5" s="129" customFormat="1" ht="13.5" customHeight="1">
      <c r="A47" s="526" t="s">
        <v>2109</v>
      </c>
      <c r="B47" s="534" t="s">
        <v>2452</v>
      </c>
      <c r="D47" s="538"/>
      <c r="E47" s="535"/>
    </row>
    <row r="48" spans="1:5" s="129" customFormat="1" ht="13.5" customHeight="1">
      <c r="A48" s="528"/>
      <c r="B48" s="536"/>
      <c r="D48" s="526" t="s">
        <v>2110</v>
      </c>
      <c r="E48" s="534" t="s">
        <v>2453</v>
      </c>
    </row>
    <row r="49" spans="1:5" s="129" customFormat="1" ht="13.5" customHeight="1">
      <c r="A49" s="528"/>
      <c r="B49" s="536"/>
      <c r="D49" s="528"/>
      <c r="E49" s="536"/>
    </row>
    <row r="50" spans="1:5" s="129" customFormat="1" ht="13.5" customHeight="1">
      <c r="A50" s="528"/>
      <c r="B50" s="536"/>
      <c r="D50" s="528"/>
      <c r="E50" s="536"/>
    </row>
    <row r="51" spans="1:5" s="129" customFormat="1" ht="13.5" customHeight="1">
      <c r="A51" s="528"/>
      <c r="B51" s="536"/>
      <c r="D51" s="528"/>
      <c r="E51" s="536"/>
    </row>
    <row r="52" spans="1:5" s="129" customFormat="1" ht="13.5" customHeight="1">
      <c r="A52" s="528"/>
      <c r="B52" s="536"/>
      <c r="D52" s="528"/>
      <c r="E52" s="536"/>
    </row>
    <row r="53" spans="1:5" s="129" customFormat="1" ht="13.5" customHeight="1">
      <c r="A53" s="528"/>
      <c r="B53" s="536"/>
      <c r="D53" s="528"/>
      <c r="E53" s="536"/>
    </row>
    <row r="54" spans="1:5" s="129" customFormat="1" ht="13.5" customHeight="1">
      <c r="A54" s="528"/>
      <c r="B54" s="536"/>
      <c r="D54" s="528"/>
      <c r="E54" s="536"/>
    </row>
    <row r="55" spans="1:5" s="129" customFormat="1" ht="13.5" customHeight="1">
      <c r="A55" s="528"/>
      <c r="B55" s="536"/>
      <c r="D55" s="528"/>
      <c r="E55" s="536"/>
    </row>
    <row r="56" spans="1:5" s="129" customFormat="1" ht="13.5" customHeight="1">
      <c r="A56" s="526" t="s">
        <v>2110</v>
      </c>
      <c r="B56" s="534" t="s">
        <v>2405</v>
      </c>
      <c r="D56" s="528"/>
      <c r="E56" s="536"/>
    </row>
    <row r="57" spans="1:5" s="129" customFormat="1" ht="13.5" customHeight="1">
      <c r="A57" s="527"/>
      <c r="B57" s="535"/>
      <c r="D57" s="526" t="s">
        <v>2110</v>
      </c>
      <c r="E57" s="534" t="s">
        <v>2408</v>
      </c>
    </row>
    <row r="58" spans="1:5" s="129" customFormat="1" ht="13.5" customHeight="1">
      <c r="A58" s="526" t="s">
        <v>2111</v>
      </c>
      <c r="B58" s="534" t="s">
        <v>2406</v>
      </c>
      <c r="D58" s="527"/>
      <c r="E58" s="535"/>
    </row>
    <row r="59" spans="1:5" s="129" customFormat="1" ht="13.5" customHeight="1">
      <c r="A59" s="527"/>
      <c r="B59" s="535"/>
      <c r="D59" s="526" t="s">
        <v>2112</v>
      </c>
      <c r="E59" s="534" t="s">
        <v>2409</v>
      </c>
    </row>
    <row r="60" spans="1:5" s="129" customFormat="1" ht="13.5" customHeight="1">
      <c r="A60" s="526" t="s">
        <v>2112</v>
      </c>
      <c r="B60" s="534" t="s">
        <v>2617</v>
      </c>
      <c r="D60" s="528"/>
      <c r="E60" s="536"/>
    </row>
    <row r="61" spans="1:5" s="129" customFormat="1" ht="13.5" customHeight="1">
      <c r="A61" s="528"/>
      <c r="B61" s="536"/>
      <c r="D61" s="528"/>
      <c r="E61" s="536"/>
    </row>
    <row r="62" spans="1:5" s="129" customFormat="1" ht="13.5" customHeight="1">
      <c r="A62" s="527"/>
      <c r="B62" s="535"/>
      <c r="D62" s="527"/>
      <c r="E62" s="535"/>
    </row>
    <row r="63" spans="1:5" s="129" customFormat="1" ht="21" customHeight="1">
      <c r="A63" s="279" t="s">
        <v>2113</v>
      </c>
      <c r="B63" s="493" t="s">
        <v>2407</v>
      </c>
      <c r="D63" s="526" t="s">
        <v>2113</v>
      </c>
      <c r="E63" s="534" t="s">
        <v>2618</v>
      </c>
    </row>
    <row r="64" spans="1:5" s="129" customFormat="1" ht="71.25" customHeight="1">
      <c r="A64" s="505" t="s">
        <v>2114</v>
      </c>
      <c r="B64" s="507" t="s">
        <v>2453</v>
      </c>
      <c r="D64" s="528"/>
      <c r="E64" s="536"/>
    </row>
    <row r="65" spans="1:5" s="129" customFormat="1" ht="13.5" customHeight="1">
      <c r="A65" s="526" t="s">
        <v>2115</v>
      </c>
      <c r="B65" s="534" t="s">
        <v>2408</v>
      </c>
      <c r="D65" s="527"/>
      <c r="E65" s="535"/>
    </row>
    <row r="66" spans="1:5" s="129" customFormat="1" ht="13.5" customHeight="1">
      <c r="A66" s="527"/>
      <c r="B66" s="535"/>
      <c r="D66" s="492"/>
      <c r="E66" s="492"/>
    </row>
    <row r="67" spans="1:2" s="129" customFormat="1" ht="13.5" customHeight="1">
      <c r="A67" s="526" t="s">
        <v>2116</v>
      </c>
      <c r="B67" s="534" t="s">
        <v>2409</v>
      </c>
    </row>
    <row r="68" spans="1:5" s="129" customFormat="1" ht="13.5" customHeight="1">
      <c r="A68" s="527"/>
      <c r="B68" s="535"/>
      <c r="D68" s="530" t="s">
        <v>2464</v>
      </c>
      <c r="E68" s="530"/>
    </row>
    <row r="69" spans="4:5" s="129" customFormat="1" ht="13.5" customHeight="1">
      <c r="D69" s="526" t="s">
        <v>2114</v>
      </c>
      <c r="E69" s="524" t="s">
        <v>2832</v>
      </c>
    </row>
    <row r="70" spans="1:5" s="129" customFormat="1" ht="13.5" customHeight="1">
      <c r="A70" s="530" t="s">
        <v>2464</v>
      </c>
      <c r="B70" s="530"/>
      <c r="D70" s="528"/>
      <c r="E70" s="529"/>
    </row>
    <row r="71" spans="1:5" s="129" customFormat="1" ht="13.5" customHeight="1">
      <c r="A71" s="531" t="s">
        <v>2117</v>
      </c>
      <c r="B71" s="524" t="s">
        <v>2410</v>
      </c>
      <c r="D71" s="526" t="s">
        <v>2115</v>
      </c>
      <c r="E71" s="524" t="s">
        <v>2428</v>
      </c>
    </row>
    <row r="72" spans="1:5" s="129" customFormat="1" ht="13.5" customHeight="1">
      <c r="A72" s="532"/>
      <c r="B72" s="529"/>
      <c r="D72" s="528"/>
      <c r="E72" s="529"/>
    </row>
    <row r="73" spans="1:5" s="129" customFormat="1" ht="13.5" customHeight="1">
      <c r="A73" s="533"/>
      <c r="B73" s="525"/>
      <c r="D73" s="527"/>
      <c r="E73" s="525"/>
    </row>
    <row r="74" spans="1:5" s="129" customFormat="1" ht="13.5" customHeight="1">
      <c r="A74" s="505" t="s">
        <v>2118</v>
      </c>
      <c r="B74" s="524" t="s">
        <v>2832</v>
      </c>
      <c r="D74" s="526" t="s">
        <v>2116</v>
      </c>
      <c r="E74" s="524" t="s">
        <v>2411</v>
      </c>
    </row>
    <row r="75" spans="1:5" s="129" customFormat="1" ht="13.5" customHeight="1">
      <c r="A75" s="506"/>
      <c r="B75" s="525"/>
      <c r="D75" s="528"/>
      <c r="E75" s="529"/>
    </row>
    <row r="76" spans="1:5" s="129" customFormat="1" ht="13.5" customHeight="1">
      <c r="A76" s="526" t="s">
        <v>2119</v>
      </c>
      <c r="B76" s="524" t="s">
        <v>2428</v>
      </c>
      <c r="D76" s="527"/>
      <c r="E76" s="525"/>
    </row>
    <row r="77" spans="1:5" s="129" customFormat="1" ht="13.5" customHeight="1">
      <c r="A77" s="528"/>
      <c r="B77" s="529"/>
      <c r="D77" s="526" t="s">
        <v>2117</v>
      </c>
      <c r="E77" s="524" t="s">
        <v>2414</v>
      </c>
    </row>
    <row r="78" spans="1:5" s="129" customFormat="1" ht="13.5" customHeight="1">
      <c r="A78" s="527"/>
      <c r="B78" s="525"/>
      <c r="D78" s="527"/>
      <c r="E78" s="525"/>
    </row>
    <row r="79" spans="1:5" s="129" customFormat="1" ht="13.5" customHeight="1">
      <c r="A79" s="526" t="s">
        <v>2120</v>
      </c>
      <c r="B79" s="524" t="s">
        <v>2411</v>
      </c>
      <c r="D79" s="537" t="s">
        <v>2118</v>
      </c>
      <c r="E79" s="524" t="s">
        <v>2412</v>
      </c>
    </row>
    <row r="80" spans="1:5" s="129" customFormat="1" ht="13.5" customHeight="1">
      <c r="A80" s="528"/>
      <c r="B80" s="529"/>
      <c r="D80" s="538"/>
      <c r="E80" s="525"/>
    </row>
    <row r="81" spans="1:5" s="129" customFormat="1" ht="13.5" customHeight="1">
      <c r="A81" s="527"/>
      <c r="B81" s="525"/>
      <c r="D81" s="490" t="s">
        <v>2119</v>
      </c>
      <c r="E81" s="494" t="s">
        <v>2413</v>
      </c>
    </row>
    <row r="82" spans="1:2" s="129" customFormat="1" ht="13.5" customHeight="1">
      <c r="A82" s="526" t="s">
        <v>2121</v>
      </c>
      <c r="B82" s="524" t="s">
        <v>2831</v>
      </c>
    </row>
    <row r="83" spans="1:2" s="129" customFormat="1" ht="13.5" customHeight="1">
      <c r="A83" s="527"/>
      <c r="B83" s="525"/>
    </row>
    <row r="84" spans="1:2" s="129" customFormat="1" ht="13.5" customHeight="1">
      <c r="A84" s="537" t="s">
        <v>2829</v>
      </c>
      <c r="B84" s="524" t="s">
        <v>2412</v>
      </c>
    </row>
    <row r="85" spans="1:5" s="129" customFormat="1" ht="13.5" customHeight="1">
      <c r="A85" s="538"/>
      <c r="B85" s="525"/>
      <c r="D85" s="488"/>
      <c r="E85" s="488"/>
    </row>
    <row r="86" spans="1:5" s="129" customFormat="1" ht="13.5" customHeight="1">
      <c r="A86" s="278" t="s">
        <v>2830</v>
      </c>
      <c r="B86" s="409" t="s">
        <v>2413</v>
      </c>
      <c r="D86" s="488"/>
      <c r="E86" s="488"/>
    </row>
    <row r="87" spans="1:5" ht="12.75" customHeight="1">
      <c r="A87" s="72"/>
      <c r="D87" s="488"/>
      <c r="E87" s="488"/>
    </row>
    <row r="88" spans="1:5" ht="12.75">
      <c r="A88" s="72"/>
      <c r="D88" s="72"/>
      <c r="E88" s="72"/>
    </row>
    <row r="89" spans="1:5" ht="12.75">
      <c r="A89" s="72"/>
      <c r="D89" s="129"/>
      <c r="E89" s="129"/>
    </row>
    <row r="90" spans="2:5" ht="12.75" customHeight="1">
      <c r="B90" s="75" t="s">
        <v>2634</v>
      </c>
      <c r="D90" s="488"/>
      <c r="E90" s="488"/>
    </row>
    <row r="91" spans="4:5" ht="12.75">
      <c r="D91" s="488"/>
      <c r="E91" s="488"/>
    </row>
    <row r="92" spans="4:5" ht="12.75" customHeight="1">
      <c r="D92" s="488"/>
      <c r="E92" s="488"/>
    </row>
    <row r="93" spans="4:5" ht="12.75">
      <c r="D93" s="488"/>
      <c r="E93" s="488"/>
    </row>
    <row r="94" spans="4:5" ht="12.75">
      <c r="D94" s="488"/>
      <c r="E94" s="488"/>
    </row>
    <row r="95" spans="4:5" ht="12.75" customHeight="1">
      <c r="D95" s="488"/>
      <c r="E95" s="488"/>
    </row>
    <row r="96" spans="4:5" ht="12.75">
      <c r="D96" s="488"/>
      <c r="E96" s="488"/>
    </row>
    <row r="97" spans="4:5" ht="12.75">
      <c r="D97" s="488"/>
      <c r="E97" s="488"/>
    </row>
    <row r="98" spans="4:5" ht="12.75" customHeight="1">
      <c r="D98" s="488"/>
      <c r="E98" s="488"/>
    </row>
    <row r="99" spans="4:5" ht="12.75">
      <c r="D99" s="488"/>
      <c r="E99" s="488"/>
    </row>
    <row r="100" spans="4:5" ht="12.75" customHeight="1">
      <c r="D100" s="488"/>
      <c r="E100" s="488"/>
    </row>
    <row r="101" spans="4:5" ht="12.75">
      <c r="D101" s="488"/>
      <c r="E101" s="488"/>
    </row>
    <row r="102" spans="4:5" ht="12.75">
      <c r="D102" s="488"/>
      <c r="E102" s="488"/>
    </row>
    <row r="103" spans="4:5" ht="12.75">
      <c r="D103" s="488"/>
      <c r="E103" s="488"/>
    </row>
    <row r="104" spans="4:5" ht="12.75">
      <c r="D104" s="488"/>
      <c r="E104" s="488"/>
    </row>
  </sheetData>
  <sheetProtection/>
  <mergeCells count="89">
    <mergeCell ref="D43:D45"/>
    <mergeCell ref="B56:B57"/>
    <mergeCell ref="A16:A18"/>
    <mergeCell ref="B16:B18"/>
    <mergeCell ref="A19:A21"/>
    <mergeCell ref="B19:B21"/>
    <mergeCell ref="B35:B36"/>
    <mergeCell ref="A35:A36"/>
    <mergeCell ref="B30:B34"/>
    <mergeCell ref="A30:A34"/>
    <mergeCell ref="D25:D26"/>
    <mergeCell ref="D27:D31"/>
    <mergeCell ref="D32:D33"/>
    <mergeCell ref="D46:D47"/>
    <mergeCell ref="D79:D80"/>
    <mergeCell ref="D48:D56"/>
    <mergeCell ref="D57:D58"/>
    <mergeCell ref="D59:D62"/>
    <mergeCell ref="D34:D40"/>
    <mergeCell ref="D42:E42"/>
    <mergeCell ref="D1:E1"/>
    <mergeCell ref="D2:E2"/>
    <mergeCell ref="E79:E80"/>
    <mergeCell ref="D6:E6"/>
    <mergeCell ref="D15:E15"/>
    <mergeCell ref="E74:E76"/>
    <mergeCell ref="D10:D13"/>
    <mergeCell ref="D16:D18"/>
    <mergeCell ref="D20:E20"/>
    <mergeCell ref="D74:D76"/>
    <mergeCell ref="A2:B2"/>
    <mergeCell ref="A1:B1"/>
    <mergeCell ref="B10:B13"/>
    <mergeCell ref="A10:A13"/>
    <mergeCell ref="B28:B29"/>
    <mergeCell ref="A28:A29"/>
    <mergeCell ref="B25:B26"/>
    <mergeCell ref="A25:A26"/>
    <mergeCell ref="A6:B6"/>
    <mergeCell ref="A15:B15"/>
    <mergeCell ref="E10:E13"/>
    <mergeCell ref="E16:E18"/>
    <mergeCell ref="E59:E62"/>
    <mergeCell ref="E63:E65"/>
    <mergeCell ref="E43:E45"/>
    <mergeCell ref="E48:E56"/>
    <mergeCell ref="E57:E58"/>
    <mergeCell ref="E46:E47"/>
    <mergeCell ref="E27:E31"/>
    <mergeCell ref="E32:E33"/>
    <mergeCell ref="E22:E23"/>
    <mergeCell ref="E25:E26"/>
    <mergeCell ref="A23:B23"/>
    <mergeCell ref="B58:B59"/>
    <mergeCell ref="A58:A59"/>
    <mergeCell ref="D22:D23"/>
    <mergeCell ref="A56:A57"/>
    <mergeCell ref="B47:B55"/>
    <mergeCell ref="A47:A55"/>
    <mergeCell ref="A45:B45"/>
    <mergeCell ref="A60:A62"/>
    <mergeCell ref="B60:B62"/>
    <mergeCell ref="A65:A66"/>
    <mergeCell ref="B84:B85"/>
    <mergeCell ref="A84:A85"/>
    <mergeCell ref="E34:E40"/>
    <mergeCell ref="B37:B43"/>
    <mergeCell ref="A37:A43"/>
    <mergeCell ref="D63:D65"/>
    <mergeCell ref="D68:E68"/>
    <mergeCell ref="B71:B73"/>
    <mergeCell ref="A71:A73"/>
    <mergeCell ref="B74:B75"/>
    <mergeCell ref="B76:B78"/>
    <mergeCell ref="B79:B81"/>
    <mergeCell ref="B65:B66"/>
    <mergeCell ref="A67:A68"/>
    <mergeCell ref="B67:B68"/>
    <mergeCell ref="A79:A81"/>
    <mergeCell ref="B82:B83"/>
    <mergeCell ref="A82:A83"/>
    <mergeCell ref="A76:A78"/>
    <mergeCell ref="E69:E70"/>
    <mergeCell ref="D69:D70"/>
    <mergeCell ref="E71:E73"/>
    <mergeCell ref="D71:D73"/>
    <mergeCell ref="E77:E78"/>
    <mergeCell ref="D77:D78"/>
    <mergeCell ref="A70:B70"/>
  </mergeCells>
  <printOptions/>
  <pageMargins left="0.7" right="0.7" top="0.75" bottom="0.75" header="0.3" footer="0.3"/>
  <pageSetup horizontalDpi="600" verticalDpi="600" orientation="portrait" r:id="rId1"/>
  <headerFooter>
    <oddFooter>&amp;CPage &amp;P of &amp;N</oddFooter>
  </headerFooter>
  <rowBreaks count="2" manualBreakCount="2">
    <brk id="44" max="1" man="1"/>
    <brk id="69" max="1"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BY105"/>
  <sheetViews>
    <sheetView zoomScale="70" zoomScaleNormal="70" zoomScaleSheetLayoutView="57"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6" width="13.7109375" style="23" customWidth="1"/>
    <col min="17" max="17" width="14.7109375" style="23" customWidth="1"/>
    <col min="18" max="18" width="15.140625" style="23" customWidth="1"/>
    <col min="19" max="19" width="13.28125" style="23" customWidth="1"/>
    <col min="20" max="20" width="13.57421875" style="23" customWidth="1"/>
    <col min="21" max="21" width="12.421875" style="23" customWidth="1"/>
    <col min="22" max="22" width="12.421875" style="31" customWidth="1"/>
    <col min="23" max="23" width="11.57421875" style="24" customWidth="1"/>
    <col min="24" max="24" width="14.7109375" style="25" customWidth="1"/>
    <col min="25" max="25" width="33.421875" style="62" bestFit="1" customWidth="1"/>
    <col min="26" max="28" width="8.8515625" style="71" customWidth="1"/>
    <col min="29" max="29" width="22.00390625" style="71" bestFit="1" customWidth="1"/>
    <col min="30" max="32" width="8.8515625" style="71" customWidth="1"/>
    <col min="33" max="33" width="35.8515625" style="71" customWidth="1"/>
    <col min="34" max="34" width="8.8515625" style="71" customWidth="1"/>
    <col min="35" max="35" width="11.28125" style="71" bestFit="1" customWidth="1"/>
    <col min="36" max="36" width="10.00390625" style="71" bestFit="1" customWidth="1"/>
    <col min="37" max="37" width="8.8515625" style="71" customWidth="1"/>
    <col min="38" max="38" width="17.421875" style="71" bestFit="1" customWidth="1"/>
    <col min="39" max="39" width="58.7109375" style="71" customWidth="1"/>
    <col min="40" max="40" width="36.00390625" style="71" customWidth="1"/>
    <col min="41" max="41" width="8.8515625" style="71" customWidth="1"/>
    <col min="42" max="42" width="6.28125" style="71" bestFit="1" customWidth="1"/>
    <col min="43" max="75" width="8.8515625" style="71" customWidth="1"/>
    <col min="76" max="77" width="9.140625" style="62" customWidth="1"/>
    <col min="78" max="16384" width="9.140625" style="25" customWidth="1"/>
  </cols>
  <sheetData>
    <row r="1" spans="1:31" ht="62.25" customHeight="1">
      <c r="A1" s="47" t="s">
        <v>2131</v>
      </c>
      <c r="B1" s="48"/>
      <c r="C1" s="48" t="s">
        <v>744</v>
      </c>
      <c r="D1" s="48"/>
      <c r="F1" s="48"/>
      <c r="G1" s="285" t="s">
        <v>2454</v>
      </c>
      <c r="H1" s="48"/>
      <c r="J1" s="48"/>
      <c r="K1" s="48"/>
      <c r="L1" s="48"/>
      <c r="M1" s="48"/>
      <c r="N1" s="48"/>
      <c r="O1" s="395"/>
      <c r="P1" s="48"/>
      <c r="Q1" s="48"/>
      <c r="R1" s="48"/>
      <c r="S1" s="48"/>
      <c r="U1" s="151"/>
      <c r="V1" s="50"/>
      <c r="W1" s="51"/>
      <c r="X1" s="151"/>
      <c r="Z1" s="151"/>
      <c r="AA1" s="151"/>
      <c r="AB1" s="151"/>
      <c r="AC1" s="151"/>
      <c r="AD1" s="151"/>
      <c r="AE1" s="151"/>
    </row>
    <row r="2" spans="1:35" ht="24.75" customHeight="1" thickBot="1">
      <c r="A2" s="561" t="s">
        <v>462</v>
      </c>
      <c r="B2" s="561"/>
      <c r="C2" s="565"/>
      <c r="D2" s="565"/>
      <c r="E2" s="565"/>
      <c r="F2" s="151"/>
      <c r="G2" s="563" t="s">
        <v>2455</v>
      </c>
      <c r="H2" s="563"/>
      <c r="I2" s="563"/>
      <c r="J2" s="560"/>
      <c r="K2" s="560"/>
      <c r="L2" s="560"/>
      <c r="M2" s="48"/>
      <c r="O2" s="284"/>
      <c r="P2" s="284"/>
      <c r="Q2" s="284"/>
      <c r="R2" s="284"/>
      <c r="S2" s="284"/>
      <c r="T2" s="284"/>
      <c r="U2" s="151"/>
      <c r="V2" s="284"/>
      <c r="W2" s="284"/>
      <c r="X2" s="151"/>
      <c r="Y2" s="151"/>
      <c r="Z2" s="151"/>
      <c r="AA2" s="151"/>
      <c r="AB2" s="151"/>
      <c r="AC2" s="151"/>
      <c r="AD2" s="151"/>
      <c r="AE2" s="151"/>
      <c r="AF2" s="151"/>
      <c r="AG2" s="151"/>
      <c r="AH2" s="151"/>
      <c r="AI2" s="151"/>
    </row>
    <row r="3" spans="1:35" ht="24.75" customHeight="1" thickBot="1">
      <c r="A3" s="562" t="s">
        <v>1980</v>
      </c>
      <c r="B3" s="562"/>
      <c r="C3" s="566"/>
      <c r="D3" s="566"/>
      <c r="E3" s="566"/>
      <c r="F3" s="151"/>
      <c r="G3" s="562" t="s">
        <v>2552</v>
      </c>
      <c r="H3" s="562"/>
      <c r="I3" s="562"/>
      <c r="J3" s="510">
        <f>IF($J$2="","",VLOOKUP(J2,Y10:AA37,2,FALSE))</f>
      </c>
      <c r="K3" s="510"/>
      <c r="L3" s="510"/>
      <c r="M3" s="48"/>
      <c r="N3" s="284"/>
      <c r="O3" s="284"/>
      <c r="P3" s="284"/>
      <c r="Q3" s="284"/>
      <c r="R3" s="284"/>
      <c r="S3" s="284"/>
      <c r="T3" s="284"/>
      <c r="U3" s="151"/>
      <c r="V3" s="284"/>
      <c r="W3" s="284"/>
      <c r="X3" s="151"/>
      <c r="Y3" s="151"/>
      <c r="Z3" s="151"/>
      <c r="AA3" s="151"/>
      <c r="AB3" s="151"/>
      <c r="AC3" s="151"/>
      <c r="AD3" s="151"/>
      <c r="AE3" s="151"/>
      <c r="AF3" s="151"/>
      <c r="AG3" s="151"/>
      <c r="AH3" s="151"/>
      <c r="AI3" s="151"/>
    </row>
    <row r="4" spans="1:35" ht="24.75" customHeight="1" thickBot="1">
      <c r="A4" s="562" t="s">
        <v>2465</v>
      </c>
      <c r="B4" s="562"/>
      <c r="C4" s="567"/>
      <c r="D4" s="567"/>
      <c r="E4" s="567"/>
      <c r="F4" s="151"/>
      <c r="G4" s="564" t="s">
        <v>2553</v>
      </c>
      <c r="H4" s="564"/>
      <c r="I4" s="564"/>
      <c r="J4" s="510">
        <f>IF($J$2="","",VLOOKUP(J2,Y10:AA37,3,FALSE))</f>
      </c>
      <c r="K4" s="510"/>
      <c r="L4" s="510"/>
      <c r="M4" s="48"/>
      <c r="N4" s="284"/>
      <c r="O4" s="284"/>
      <c r="P4" s="284"/>
      <c r="Q4" s="284"/>
      <c r="R4" s="284"/>
      <c r="S4" s="284"/>
      <c r="T4" s="284"/>
      <c r="U4" s="151"/>
      <c r="V4" s="284"/>
      <c r="W4" s="284"/>
      <c r="X4" s="151"/>
      <c r="Y4" s="151"/>
      <c r="Z4" s="151"/>
      <c r="AA4" s="151"/>
      <c r="AB4" s="151"/>
      <c r="AC4" s="151"/>
      <c r="AD4" s="151"/>
      <c r="AE4" s="151"/>
      <c r="AF4" s="151"/>
      <c r="AG4" s="151"/>
      <c r="AH4" s="151"/>
      <c r="AI4" s="151"/>
    </row>
    <row r="5" spans="1:77" s="26" customFormat="1" ht="30" customHeight="1">
      <c r="A5" s="52"/>
      <c r="B5" s="52"/>
      <c r="C5" s="52"/>
      <c r="D5" s="52"/>
      <c r="E5" s="52"/>
      <c r="F5" s="151"/>
      <c r="G5" s="52"/>
      <c r="H5" s="52"/>
      <c r="I5" s="52"/>
      <c r="J5" s="52"/>
      <c r="K5" s="52"/>
      <c r="L5" s="284"/>
      <c r="M5" s="52"/>
      <c r="N5" s="284"/>
      <c r="O5" s="284"/>
      <c r="P5" s="284"/>
      <c r="Q5" s="284"/>
      <c r="R5" s="284"/>
      <c r="S5" s="284"/>
      <c r="T5" s="284"/>
      <c r="U5" s="284"/>
      <c r="V5" s="284"/>
      <c r="W5" s="284"/>
      <c r="X5" s="151"/>
      <c r="Y5" s="151"/>
      <c r="Z5" s="151"/>
      <c r="AA5" s="151"/>
      <c r="AB5" s="151"/>
      <c r="AC5" s="151"/>
      <c r="AD5" s="151"/>
      <c r="AE5" s="151"/>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67"/>
      <c r="BY5" s="67"/>
    </row>
    <row r="6" spans="1:77" s="26" customFormat="1" ht="15" customHeight="1" thickBot="1">
      <c r="A6" s="130"/>
      <c r="B6" s="129" t="s">
        <v>2002</v>
      </c>
      <c r="C6" s="261"/>
      <c r="D6" s="129" t="s">
        <v>2001</v>
      </c>
      <c r="E6" s="52"/>
      <c r="F6" s="151"/>
      <c r="G6" s="52"/>
      <c r="H6" s="52"/>
      <c r="I6" s="52"/>
      <c r="J6" s="52"/>
      <c r="K6" s="52"/>
      <c r="L6" s="52"/>
      <c r="M6" s="52"/>
      <c r="N6" s="52"/>
      <c r="O6" s="52"/>
      <c r="P6" s="52"/>
      <c r="Q6" s="151"/>
      <c r="R6" s="151"/>
      <c r="S6" s="151"/>
      <c r="T6" s="151"/>
      <c r="U6" s="151"/>
      <c r="V6" s="151"/>
      <c r="W6" s="151"/>
      <c r="X6" s="151"/>
      <c r="Y6" s="151"/>
      <c r="Z6" s="151"/>
      <c r="AA6" s="151"/>
      <c r="AB6" s="151"/>
      <c r="AC6" s="151"/>
      <c r="AD6" s="151"/>
      <c r="AE6" s="151"/>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67"/>
      <c r="BY6" s="67"/>
    </row>
    <row r="7" spans="1:77" s="22" customFormat="1" ht="18.75" customHeight="1" thickBot="1">
      <c r="A7" s="53"/>
      <c r="B7" s="53"/>
      <c r="C7" s="53"/>
      <c r="D7" s="53"/>
      <c r="E7" s="53"/>
      <c r="F7" s="153"/>
      <c r="G7" s="61"/>
      <c r="H7" s="54" t="s">
        <v>2494</v>
      </c>
      <c r="I7" s="55"/>
      <c r="J7" s="55"/>
      <c r="K7" s="56"/>
      <c r="L7" s="60"/>
      <c r="M7" s="164" t="s">
        <v>2495</v>
      </c>
      <c r="N7" s="165"/>
      <c r="O7" s="165"/>
      <c r="P7" s="509"/>
      <c r="Q7" s="153"/>
      <c r="R7" s="153"/>
      <c r="S7" s="153"/>
      <c r="T7" s="153"/>
      <c r="U7" s="153"/>
      <c r="V7" s="153"/>
      <c r="W7" s="1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row>
    <row r="8" spans="1:77" s="34" customFormat="1" ht="55.5" customHeight="1" thickBot="1">
      <c r="A8" s="187" t="s">
        <v>473</v>
      </c>
      <c r="B8" s="188" t="s">
        <v>19</v>
      </c>
      <c r="C8" s="186" t="s">
        <v>14</v>
      </c>
      <c r="D8" s="186" t="s">
        <v>17</v>
      </c>
      <c r="E8" s="78" t="s">
        <v>2456</v>
      </c>
      <c r="F8" s="188" t="s">
        <v>2541</v>
      </c>
      <c r="G8" s="77" t="s">
        <v>2128</v>
      </c>
      <c r="H8" s="187" t="s">
        <v>468</v>
      </c>
      <c r="I8" s="188" t="s">
        <v>2458</v>
      </c>
      <c r="J8" s="186" t="s">
        <v>469</v>
      </c>
      <c r="K8" s="186" t="s">
        <v>460</v>
      </c>
      <c r="L8" s="44" t="s">
        <v>2794</v>
      </c>
      <c r="M8" s="189" t="s">
        <v>470</v>
      </c>
      <c r="N8" s="188" t="s">
        <v>2457</v>
      </c>
      <c r="O8" s="186" t="s">
        <v>2012</v>
      </c>
      <c r="P8" s="186" t="s">
        <v>461</v>
      </c>
      <c r="Q8" s="187" t="s">
        <v>472</v>
      </c>
      <c r="R8" s="77" t="s">
        <v>464</v>
      </c>
      <c r="S8" s="188" t="s">
        <v>465</v>
      </c>
      <c r="T8" s="186" t="s">
        <v>466</v>
      </c>
      <c r="U8" s="186" t="s">
        <v>467</v>
      </c>
      <c r="V8" s="512" t="s">
        <v>2129</v>
      </c>
      <c r="W8" s="191" t="s">
        <v>18</v>
      </c>
      <c r="X8" s="68"/>
      <c r="Y8" s="126" t="s">
        <v>2138</v>
      </c>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68"/>
      <c r="BW8" s="68"/>
      <c r="BX8" s="68"/>
      <c r="BY8" s="68"/>
    </row>
    <row r="9" spans="1:77" s="27" customFormat="1" ht="15.75" customHeight="1">
      <c r="A9" s="219" t="s">
        <v>463</v>
      </c>
      <c r="B9" s="220" t="s">
        <v>2537</v>
      </c>
      <c r="C9" s="221">
        <v>1</v>
      </c>
      <c r="D9" s="222" t="s">
        <v>1976</v>
      </c>
      <c r="E9" s="223" t="s">
        <v>1981</v>
      </c>
      <c r="F9" s="224">
        <v>2567</v>
      </c>
      <c r="G9" s="225" t="s">
        <v>2006</v>
      </c>
      <c r="H9" s="226">
        <v>3</v>
      </c>
      <c r="I9" s="227" t="s">
        <v>949</v>
      </c>
      <c r="J9" s="402">
        <f>IF(I9="","",IF(ISERROR(VLOOKUP(I9,'Wattage Table'!$A$3:$G$965,7,0)),"N/A",VLOOKUP(I9,'Wattage Table'!$A$3:$G$965,7,0)))</f>
        <v>112</v>
      </c>
      <c r="K9" s="228">
        <f>IF(I9="","",IF(J9="N/A","N/A",(H9*J9)/1000))</f>
        <v>0.336</v>
      </c>
      <c r="L9" s="229" t="s">
        <v>2580</v>
      </c>
      <c r="M9" s="226">
        <v>3</v>
      </c>
      <c r="N9" s="230" t="s">
        <v>528</v>
      </c>
      <c r="O9" s="404">
        <f>IF(N9="","",IF(ISERROR(VLOOKUP(N9,'Wattage Table'!$A$3:$G$965,7,0)),"N/A",VLOOKUP(N9,'Wattage Table'!$A$3:$G$965,7,0)))</f>
        <v>59</v>
      </c>
      <c r="P9" s="228">
        <f>IF(N9="","",IF(O9="N/A","N/A",(M9*O9)/1000))</f>
        <v>0.177</v>
      </c>
      <c r="Q9" s="231">
        <f>IF(OR(I9="",N9=""),"",(K9-P9))</f>
        <v>0.15900000000000003</v>
      </c>
      <c r="R9" s="232">
        <v>0.61</v>
      </c>
      <c r="S9" s="232">
        <v>0.34</v>
      </c>
      <c r="T9" s="232">
        <v>0.12</v>
      </c>
      <c r="U9" s="232">
        <v>0.24</v>
      </c>
      <c r="V9" s="258">
        <f>IF(Q9="","",(K9*(1+S9)*R9*U9)-(P9*(1+S9)*R9*U9))</f>
        <v>0.031191984</v>
      </c>
      <c r="W9" s="511">
        <f>IF(Q9="","",(K9*(1+T9)*F9*U9)-(P9*(1+T9)*F9*U9))</f>
        <v>109.71152640000003</v>
      </c>
      <c r="X9" s="69"/>
      <c r="Y9" s="262" t="s">
        <v>2125</v>
      </c>
      <c r="Z9" s="262" t="s">
        <v>2540</v>
      </c>
      <c r="AA9" s="262" t="s">
        <v>1199</v>
      </c>
      <c r="AB9" s="72"/>
      <c r="AC9" s="268" t="s">
        <v>1979</v>
      </c>
      <c r="AD9" s="269" t="s">
        <v>2540</v>
      </c>
      <c r="AE9" s="269" t="s">
        <v>1199</v>
      </c>
      <c r="AF9" s="72"/>
      <c r="AG9" s="262" t="s">
        <v>1997</v>
      </c>
      <c r="AH9" s="262" t="s">
        <v>2005</v>
      </c>
      <c r="AI9" s="263" t="s">
        <v>1996</v>
      </c>
      <c r="AJ9" s="263" t="s">
        <v>1998</v>
      </c>
      <c r="AK9" s="72"/>
      <c r="AL9" s="262" t="s">
        <v>2577</v>
      </c>
      <c r="AM9" s="262" t="s">
        <v>2609</v>
      </c>
      <c r="AN9" s="262" t="s">
        <v>2003</v>
      </c>
      <c r="AO9" s="262" t="s">
        <v>2005</v>
      </c>
      <c r="AP9" s="263" t="s">
        <v>2004</v>
      </c>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3"/>
      <c r="BW9" s="93"/>
      <c r="BX9" s="93"/>
      <c r="BY9" s="93"/>
    </row>
    <row r="10" spans="1:77" s="22" customFormat="1" ht="15.75" customHeight="1">
      <c r="A10" s="233"/>
      <c r="B10" s="234"/>
      <c r="C10" s="235"/>
      <c r="D10" s="236"/>
      <c r="E10" s="237"/>
      <c r="F10" s="238"/>
      <c r="G10" s="239"/>
      <c r="H10" s="240"/>
      <c r="I10" s="241"/>
      <c r="J10" s="403">
        <f>IF(I10="","",IF(ISERROR(VLOOKUP(I10,'Wattage Table'!$A$3:$G$965,7,0)),"N/A",VLOOKUP(I10,'Wattage Table'!$A$3:$G$965,7,0)))</f>
      </c>
      <c r="K10" s="242"/>
      <c r="L10" s="243"/>
      <c r="M10" s="240"/>
      <c r="N10" s="244"/>
      <c r="O10" s="404">
        <f>IF(N10="","",IF(ISERROR(VLOOKUP(N10,'Wattage Table'!$A$3:$G$965,7,0)),"N/A",VLOOKUP(N10,'Wattage Table'!$A$3:$G$965,7,0)))</f>
      </c>
      <c r="P10" s="242"/>
      <c r="Q10" s="245"/>
      <c r="R10" s="246"/>
      <c r="S10" s="246"/>
      <c r="T10" s="246"/>
      <c r="U10" s="246"/>
      <c r="V10" s="247">
        <f>IF(Q10="","",K10*(1+S10)*R10-P10*(1+S10)*R10)</f>
      </c>
      <c r="W10" s="238">
        <f>IF(Q10="","",K10*(1+T10)*F10-P10*(1+T10)*F10)</f>
      </c>
      <c r="X10" s="70"/>
      <c r="Y10" s="266" t="s">
        <v>2549</v>
      </c>
      <c r="Z10" s="400">
        <v>4056</v>
      </c>
      <c r="AA10" s="399">
        <v>0.62</v>
      </c>
      <c r="AB10" s="72"/>
      <c r="AC10" s="270" t="s">
        <v>1981</v>
      </c>
      <c r="AD10" s="267">
        <f>'Fixtures Form'!$J$3</f>
      </c>
      <c r="AE10" s="267">
        <f>'Fixtures Form'!$J$4</f>
      </c>
      <c r="AF10" s="72"/>
      <c r="AG10" s="271" t="s">
        <v>2011</v>
      </c>
      <c r="AH10" s="271" t="s">
        <v>2006</v>
      </c>
      <c r="AI10" s="265">
        <v>0.34</v>
      </c>
      <c r="AJ10" s="265">
        <v>0.12</v>
      </c>
      <c r="AK10" s="72"/>
      <c r="AL10" s="411" t="s">
        <v>2607</v>
      </c>
      <c r="AM10" s="415" t="s">
        <v>2611</v>
      </c>
      <c r="AN10" s="266" t="s">
        <v>20</v>
      </c>
      <c r="AO10" s="266" t="s">
        <v>2608</v>
      </c>
      <c r="AP10" s="412">
        <v>0</v>
      </c>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53"/>
      <c r="BW10" s="53"/>
      <c r="BX10" s="53"/>
      <c r="BY10" s="53"/>
    </row>
    <row r="11" spans="1:77" s="22" customFormat="1" ht="15.75" customHeight="1">
      <c r="A11" s="248">
        <f>ROWS($B$11:B11)</f>
        <v>1</v>
      </c>
      <c r="B11" s="214"/>
      <c r="C11" s="38"/>
      <c r="D11" s="215"/>
      <c r="E11" s="38"/>
      <c r="F11" s="249">
        <f aca="true" t="shared" si="0" ref="F11:F42">IF(E11="","",VLOOKUP(E11,$AC$10:$AE$20,2,FALSE))</f>
      </c>
      <c r="G11" s="76"/>
      <c r="H11" s="39"/>
      <c r="I11" s="40"/>
      <c r="J11" s="403">
        <f>IF(I11="","",IF(ISERROR(VLOOKUP(I11,'Wattage Table'!$A$3:$G$965,7,0)),"N/A",VLOOKUP(I11,'Wattage Table'!$A$3:$G$965,7,0)))</f>
      </c>
      <c r="K11" s="251">
        <f>IF(I11="","",IF(J11="N/A","N/A",(H11*J11)/1000))</f>
      </c>
      <c r="L11" s="216"/>
      <c r="M11" s="42"/>
      <c r="N11" s="43"/>
      <c r="O11" s="404">
        <f>IF(N11="","",IF(ISERROR(VLOOKUP(N11,'Wattage Table'!$A$3:$G$965,7,0)),"N/A",VLOOKUP(N11,'Wattage Table'!$A$3:$G$965,7,0)))</f>
      </c>
      <c r="P11" s="251">
        <f>IF(N11="","",IF(O11="N/A","N/A",(M11*O11)/1000))</f>
      </c>
      <c r="Q11" s="256">
        <f aca="true" t="shared" si="1" ref="Q11:Q42">IF(OR(ISBLANK(I11),ISBLANK(N11)),"",(K11-P11))</f>
      </c>
      <c r="R11" s="257">
        <f aca="true" t="shared" si="2" ref="R11:R42">IF(OR(ISBLANK(I11),ISBLANK(N11)),"",VLOOKUP(E11,$AC$10:$AE$20,3,FALSE))</f>
      </c>
      <c r="S11" s="257">
        <f aca="true" t="shared" si="3" ref="S11:S44">IF(ISBLANK(G11),"",VLOOKUP(G11,$AH$10:$AJ$14,2,FALSE))</f>
      </c>
      <c r="T11" s="257">
        <f aca="true" t="shared" si="4" ref="T11:T44">IF(ISBLANK(G11),"",VLOOKUP(G11,$AH$10:$AJ$14,3,FALSE))</f>
      </c>
      <c r="U11" s="257">
        <f>IF(OR(ISBLANK(L11)),"",VLOOKUP(L11,$AO$10:$AP$28,2,FALSE))</f>
      </c>
      <c r="V11" s="247">
        <f>IF(Q11="","",(K11*(1+S11)*R11*(1-U11))-(P11*(1+S11)*R11*(1-U11)))</f>
      </c>
      <c r="W11" s="238">
        <f>IF(Q11="","",(K11*(1+T11)*F11*(1-U11))-(P11*(1+T11)*F11*(1-U11)))</f>
      </c>
      <c r="X11" s="70"/>
      <c r="Y11" s="266" t="s">
        <v>2484</v>
      </c>
      <c r="Z11" s="400">
        <v>2590</v>
      </c>
      <c r="AA11" s="399">
        <v>0.62</v>
      </c>
      <c r="AB11" s="72"/>
      <c r="AC11" s="270" t="str">
        <f>IF('Controls User Input'!B8="","Usage Group 1",'Controls User Input'!B8)</f>
        <v>Usage Group 1</v>
      </c>
      <c r="AD11" s="267" t="str">
        <f>IF('Fixtures User Input'!C8="","Edit",'Fixtures User Input'!C8)</f>
        <v>Edit</v>
      </c>
      <c r="AE11" s="267" t="str">
        <f>IF('Fixtures User Input'!D8="","Edit",'Fixtures User Input'!D8)</f>
        <v>Edit</v>
      </c>
      <c r="AF11" s="72"/>
      <c r="AG11" s="271" t="s">
        <v>1992</v>
      </c>
      <c r="AH11" s="271" t="s">
        <v>2010</v>
      </c>
      <c r="AI11" s="265">
        <v>0.5</v>
      </c>
      <c r="AJ11" s="265">
        <v>0.5</v>
      </c>
      <c r="AK11" s="72"/>
      <c r="AL11" s="551" t="s">
        <v>2578</v>
      </c>
      <c r="AM11" s="557" t="s">
        <v>2610</v>
      </c>
      <c r="AN11" s="270" t="s">
        <v>2579</v>
      </c>
      <c r="AO11" s="270" t="s">
        <v>2580</v>
      </c>
      <c r="AP11" s="412">
        <v>0.24</v>
      </c>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53"/>
      <c r="BW11" s="53"/>
      <c r="BX11" s="53"/>
      <c r="BY11" s="53"/>
    </row>
    <row r="12" spans="1:77" s="22" customFormat="1" ht="15.75" customHeight="1">
      <c r="A12" s="248">
        <f>ROWS($B$11:B12)</f>
        <v>2</v>
      </c>
      <c r="B12" s="79"/>
      <c r="C12" s="36"/>
      <c r="D12" s="37"/>
      <c r="E12" s="38"/>
      <c r="F12" s="250">
        <f t="shared" si="0"/>
      </c>
      <c r="G12" s="76"/>
      <c r="H12" s="39"/>
      <c r="I12" s="471"/>
      <c r="J12" s="403">
        <f>IF(I12="","",IF(ISERROR(VLOOKUP(I12,'Wattage Table'!$A$3:$G$965,7,0)),"N/A",VLOOKUP(I12,'Wattage Table'!$A$3:$G$965,7,0)))</f>
      </c>
      <c r="K12" s="252">
        <f>IF(I12="","",IF(J12="N/A","N/A",(H12*J12)/1000))</f>
      </c>
      <c r="L12" s="216"/>
      <c r="M12" s="42"/>
      <c r="N12" s="43"/>
      <c r="O12" s="404">
        <f>IF(N12="","",IF(ISERROR(VLOOKUP(N12,'Wattage Table'!$A$3:$G$965,7,0)),"N/A",VLOOKUP(N12,'Wattage Table'!$A$3:$G$965,7,0)))</f>
      </c>
      <c r="P12" s="252">
        <f aca="true" t="shared" si="5" ref="P12:P60">IF(N12="","",IF(O12="N/A","N/A",(M12*O12)/1000))</f>
      </c>
      <c r="Q12" s="259">
        <f t="shared" si="1"/>
      </c>
      <c r="R12" s="260">
        <f t="shared" si="2"/>
      </c>
      <c r="S12" s="260">
        <f t="shared" si="3"/>
      </c>
      <c r="T12" s="260">
        <f t="shared" si="4"/>
      </c>
      <c r="U12" s="257">
        <f aca="true" t="shared" si="6" ref="U12:U60">IF(OR(ISBLANK(L12)),"",VLOOKUP(L12,$AO$10:$AP$28,2,FALSE))</f>
      </c>
      <c r="V12" s="247">
        <f aca="true" t="shared" si="7" ref="V12:V60">IF(Q12="","",(K12*(1+S12)*R12*(1-U12))-(P12*(1+S12)*R12*(1-U12)))</f>
      </c>
      <c r="W12" s="238">
        <f aca="true" t="shared" si="8" ref="W12:W60">IF(Q12="","",(K12*(1+T12)*F12*(1-U12))-(P12*(1+T12)*F12*(1-U12)))</f>
      </c>
      <c r="X12" s="70"/>
      <c r="Y12" s="266" t="s">
        <v>2566</v>
      </c>
      <c r="Z12" s="400">
        <v>3833</v>
      </c>
      <c r="AA12" s="399">
        <v>0</v>
      </c>
      <c r="AB12" s="72"/>
      <c r="AC12" s="270" t="str">
        <f>IF('Controls User Input'!B9="","Usage Group 2",'Controls User Input'!B9)</f>
        <v>Usage Group 2</v>
      </c>
      <c r="AD12" s="267" t="str">
        <f>IF('Fixtures User Input'!C9="","Edit",'Fixtures User Input'!C9)</f>
        <v>Edit</v>
      </c>
      <c r="AE12" s="267" t="str">
        <f>IF('Fixtures User Input'!D9="","Edit",'Fixtures User Input'!D9)</f>
        <v>Edit</v>
      </c>
      <c r="AF12" s="72"/>
      <c r="AG12" s="271" t="s">
        <v>1993</v>
      </c>
      <c r="AH12" s="271" t="s">
        <v>2007</v>
      </c>
      <c r="AI12" s="265">
        <v>0.29</v>
      </c>
      <c r="AJ12" s="265">
        <v>0.29</v>
      </c>
      <c r="AK12" s="72"/>
      <c r="AL12" s="552"/>
      <c r="AM12" s="558"/>
      <c r="AN12" s="270" t="s">
        <v>2581</v>
      </c>
      <c r="AO12" s="270" t="s">
        <v>2582</v>
      </c>
      <c r="AP12" s="412">
        <v>0.24</v>
      </c>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53"/>
      <c r="BW12" s="53"/>
      <c r="BX12" s="53"/>
      <c r="BY12" s="53"/>
    </row>
    <row r="13" spans="1:77" s="22" customFormat="1" ht="15.75" customHeight="1">
      <c r="A13" s="248">
        <f>ROWS($B$11:B13)</f>
        <v>3</v>
      </c>
      <c r="B13" s="79"/>
      <c r="C13" s="36"/>
      <c r="D13" s="37"/>
      <c r="E13" s="38"/>
      <c r="F13" s="250">
        <f t="shared" si="0"/>
      </c>
      <c r="G13" s="76"/>
      <c r="H13" s="39"/>
      <c r="I13" s="40"/>
      <c r="J13" s="403">
        <f>IF(I13="","",IF(ISERROR(VLOOKUP(I13,'Wattage Table'!$A$3:$G$965,7,0)),"N/A",VLOOKUP(I13,'Wattage Table'!$A$3:$G$965,7,0)))</f>
      </c>
      <c r="K13" s="252">
        <f aca="true" t="shared" si="9" ref="K13:K60">IF(I13="","",IF(J13="N/A","N/A",(H13*J13)/1000))</f>
      </c>
      <c r="L13" s="216"/>
      <c r="M13" s="42"/>
      <c r="N13" s="43"/>
      <c r="O13" s="404">
        <f>IF(N13="","",IF(ISERROR(VLOOKUP(N13,'Wattage Table'!$A$3:$G$965,7,0)),"N/A",VLOOKUP(N13,'Wattage Table'!$A$3:$G$965,7,0)))</f>
      </c>
      <c r="P13" s="252">
        <f t="shared" si="5"/>
      </c>
      <c r="Q13" s="259">
        <f t="shared" si="1"/>
      </c>
      <c r="R13" s="260">
        <f t="shared" si="2"/>
      </c>
      <c r="S13" s="260">
        <f t="shared" si="3"/>
      </c>
      <c r="T13" s="260">
        <f t="shared" si="4"/>
      </c>
      <c r="U13" s="257">
        <f t="shared" si="6"/>
      </c>
      <c r="V13" s="247">
        <f t="shared" si="7"/>
      </c>
      <c r="W13" s="238">
        <f t="shared" si="8"/>
      </c>
      <c r="X13" s="70"/>
      <c r="Y13" s="266" t="s">
        <v>2567</v>
      </c>
      <c r="Z13" s="400">
        <v>1632</v>
      </c>
      <c r="AA13" s="399">
        <v>0.31</v>
      </c>
      <c r="AB13" s="72"/>
      <c r="AC13" s="270" t="str">
        <f>IF('Controls User Input'!B10="","Usage Group 3",'Controls User Input'!B10)</f>
        <v>Usage Group 3</v>
      </c>
      <c r="AD13" s="267" t="str">
        <f>IF('Fixtures User Input'!C10="","Edit",'Fixtures User Input'!C10)</f>
        <v>Edit</v>
      </c>
      <c r="AE13" s="267" t="str">
        <f>IF('Fixtures User Input'!D10="","Edit",'Fixtures User Input'!D10)</f>
        <v>Edit</v>
      </c>
      <c r="AF13" s="72"/>
      <c r="AG13" s="271" t="s">
        <v>1994</v>
      </c>
      <c r="AH13" s="271" t="s">
        <v>2008</v>
      </c>
      <c r="AI13" s="265">
        <v>0.18</v>
      </c>
      <c r="AJ13" s="265">
        <v>0.18</v>
      </c>
      <c r="AK13" s="72"/>
      <c r="AL13" s="553"/>
      <c r="AM13" s="559"/>
      <c r="AN13" s="270" t="s">
        <v>2583</v>
      </c>
      <c r="AO13" s="270" t="s">
        <v>2584</v>
      </c>
      <c r="AP13" s="412">
        <v>0.24</v>
      </c>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53"/>
      <c r="BW13" s="53"/>
      <c r="BX13" s="53"/>
      <c r="BY13" s="53"/>
    </row>
    <row r="14" spans="1:77" s="22" customFormat="1" ht="15.75" customHeight="1">
      <c r="A14" s="248">
        <f>ROWS($B$11:B14)</f>
        <v>4</v>
      </c>
      <c r="B14" s="79"/>
      <c r="C14" s="36"/>
      <c r="D14" s="37"/>
      <c r="E14" s="38"/>
      <c r="F14" s="250">
        <f t="shared" si="0"/>
      </c>
      <c r="G14" s="76"/>
      <c r="H14" s="39"/>
      <c r="I14" s="40"/>
      <c r="J14" s="403">
        <f>IF(I14="","",IF(ISERROR(VLOOKUP(I14,'Wattage Table'!$A$3:$G$965,7,0)),"N/A",VLOOKUP(I14,'Wattage Table'!$A$3:$G$965,7,0)))</f>
      </c>
      <c r="K14" s="252">
        <f t="shared" si="9"/>
      </c>
      <c r="L14" s="216"/>
      <c r="M14" s="42"/>
      <c r="N14" s="43"/>
      <c r="O14" s="404">
        <f>IF(N14="","",IF(ISERROR(VLOOKUP(N14,'Wattage Table'!$A$3:$G$965,7,0)),"N/A",VLOOKUP(N14,'Wattage Table'!$A$3:$G$965,7,0)))</f>
      </c>
      <c r="P14" s="252">
        <f t="shared" si="5"/>
      </c>
      <c r="Q14" s="259">
        <f t="shared" si="1"/>
      </c>
      <c r="R14" s="260">
        <f t="shared" si="2"/>
      </c>
      <c r="S14" s="260">
        <f t="shared" si="3"/>
      </c>
      <c r="T14" s="260">
        <f t="shared" si="4"/>
      </c>
      <c r="U14" s="257">
        <f t="shared" si="6"/>
      </c>
      <c r="V14" s="247">
        <f t="shared" si="7"/>
      </c>
      <c r="W14" s="238">
        <f t="shared" si="8"/>
      </c>
      <c r="X14" s="70"/>
      <c r="Y14" s="266" t="s">
        <v>2568</v>
      </c>
      <c r="Z14" s="400">
        <v>2348</v>
      </c>
      <c r="AA14" s="399">
        <v>0.76</v>
      </c>
      <c r="AB14" s="72"/>
      <c r="AC14" s="270" t="str">
        <f>IF('Controls User Input'!B11="","Usage Group 4",'Controls User Input'!B11)</f>
        <v>Usage Group 4</v>
      </c>
      <c r="AD14" s="267" t="str">
        <f>IF('Fixtures User Input'!C11="","Edit",'Fixtures User Input'!C11)</f>
        <v>Edit</v>
      </c>
      <c r="AE14" s="267" t="str">
        <f>IF('Fixtures User Input'!D11="","Edit",'Fixtures User Input'!D11)</f>
        <v>Edit</v>
      </c>
      <c r="AF14" s="72"/>
      <c r="AG14" s="271" t="s">
        <v>1995</v>
      </c>
      <c r="AH14" s="271" t="s">
        <v>2009</v>
      </c>
      <c r="AI14" s="265">
        <v>0</v>
      </c>
      <c r="AJ14" s="265">
        <v>0</v>
      </c>
      <c r="AK14" s="72"/>
      <c r="AL14" s="551" t="s">
        <v>2585</v>
      </c>
      <c r="AM14" s="554" t="s">
        <v>2612</v>
      </c>
      <c r="AN14" s="270" t="s">
        <v>2586</v>
      </c>
      <c r="AO14" s="270" t="s">
        <v>2587</v>
      </c>
      <c r="AP14" s="412">
        <v>0.28</v>
      </c>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53"/>
      <c r="BW14" s="53"/>
      <c r="BX14" s="53"/>
      <c r="BY14" s="53"/>
    </row>
    <row r="15" spans="1:77" s="22" customFormat="1" ht="15.75" customHeight="1">
      <c r="A15" s="248">
        <f>ROWS($B$11:B15)</f>
        <v>5</v>
      </c>
      <c r="B15" s="79"/>
      <c r="C15" s="36"/>
      <c r="D15" s="37"/>
      <c r="E15" s="38"/>
      <c r="F15" s="250">
        <f t="shared" si="0"/>
      </c>
      <c r="G15" s="76"/>
      <c r="H15" s="39"/>
      <c r="I15" s="40"/>
      <c r="J15" s="403">
        <f>IF(I15="","",IF(ISERROR(VLOOKUP(I15,'Wattage Table'!$A$3:$G$965,7,0)),"N/A",VLOOKUP(I15,'Wattage Table'!$A$3:$G$965,7,0)))</f>
      </c>
      <c r="K15" s="252">
        <f t="shared" si="9"/>
      </c>
      <c r="L15" s="216"/>
      <c r="M15" s="42"/>
      <c r="N15" s="43"/>
      <c r="O15" s="404">
        <f>IF(N15="","",IF(ISERROR(VLOOKUP(N15,'Wattage Table'!$A$3:$G$965,7,0)),"N/A",VLOOKUP(N15,'Wattage Table'!$A$3:$G$965,7,0)))</f>
      </c>
      <c r="P15" s="252">
        <f t="shared" si="5"/>
      </c>
      <c r="Q15" s="259">
        <f t="shared" si="1"/>
      </c>
      <c r="R15" s="260">
        <f t="shared" si="2"/>
      </c>
      <c r="S15" s="260">
        <f t="shared" si="3"/>
      </c>
      <c r="T15" s="260">
        <f t="shared" si="4"/>
      </c>
      <c r="U15" s="257">
        <f t="shared" si="6"/>
      </c>
      <c r="V15" s="247">
        <f t="shared" si="7"/>
      </c>
      <c r="W15" s="238">
        <f t="shared" si="8"/>
      </c>
      <c r="X15" s="70"/>
      <c r="Y15" s="266" t="s">
        <v>1977</v>
      </c>
      <c r="Z15" s="400">
        <v>4660</v>
      </c>
      <c r="AA15" s="399">
        <v>0.87</v>
      </c>
      <c r="AB15" s="72"/>
      <c r="AC15" s="270" t="str">
        <f>IF('Controls User Input'!B12="","Usage Group 5",'Controls User Input'!B12)</f>
        <v>Usage Group 5</v>
      </c>
      <c r="AD15" s="267" t="str">
        <f>IF('Fixtures User Input'!C12="","Edit",'Fixtures User Input'!C12)</f>
        <v>Edit</v>
      </c>
      <c r="AE15" s="267" t="str">
        <f>IF('Fixtures User Input'!D12="","Edit",'Fixtures User Input'!D12)</f>
        <v>Edit</v>
      </c>
      <c r="AF15" s="72"/>
      <c r="AG15" s="127"/>
      <c r="AH15" s="127"/>
      <c r="AI15" s="127"/>
      <c r="AJ15" s="128"/>
      <c r="AK15" s="72"/>
      <c r="AL15" s="553"/>
      <c r="AM15" s="556"/>
      <c r="AN15" s="270" t="s">
        <v>2581</v>
      </c>
      <c r="AO15" s="270" t="s">
        <v>2588</v>
      </c>
      <c r="AP15" s="412">
        <v>0.28</v>
      </c>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53"/>
      <c r="BW15" s="53"/>
      <c r="BX15" s="53"/>
      <c r="BY15" s="53"/>
    </row>
    <row r="16" spans="1:77" s="22" customFormat="1" ht="15.75" customHeight="1">
      <c r="A16" s="248">
        <f>ROWS($B$11:B16)</f>
        <v>6</v>
      </c>
      <c r="B16" s="79"/>
      <c r="C16" s="36"/>
      <c r="D16" s="37"/>
      <c r="E16" s="38"/>
      <c r="F16" s="250">
        <f t="shared" si="0"/>
      </c>
      <c r="G16" s="76"/>
      <c r="H16" s="39"/>
      <c r="I16" s="40"/>
      <c r="J16" s="403">
        <f>IF(I16="","",IF(ISERROR(VLOOKUP(I16,'Wattage Table'!$A$3:$G$965,7,0)),"N/A",VLOOKUP(I16,'Wattage Table'!$A$3:$G$965,7,0)))</f>
      </c>
      <c r="K16" s="252">
        <f t="shared" si="9"/>
      </c>
      <c r="L16" s="216"/>
      <c r="M16" s="42"/>
      <c r="N16" s="43"/>
      <c r="O16" s="404">
        <f>IF(N16="","",IF(ISERROR(VLOOKUP(N16,'Wattage Table'!$A$3:$G$965,7,0)),"N/A",VLOOKUP(N16,'Wattage Table'!$A$3:$G$965,7,0)))</f>
      </c>
      <c r="P16" s="252">
        <f t="shared" si="5"/>
      </c>
      <c r="Q16" s="259">
        <f t="shared" si="1"/>
      </c>
      <c r="R16" s="260">
        <f t="shared" si="2"/>
      </c>
      <c r="S16" s="260">
        <f t="shared" si="3"/>
      </c>
      <c r="T16" s="260">
        <f t="shared" si="4"/>
      </c>
      <c r="U16" s="257">
        <f t="shared" si="6"/>
      </c>
      <c r="V16" s="247">
        <f t="shared" si="7"/>
      </c>
      <c r="W16" s="238">
        <f t="shared" si="8"/>
      </c>
      <c r="X16" s="70"/>
      <c r="Y16" s="266" t="s">
        <v>2569</v>
      </c>
      <c r="Z16" s="400">
        <v>3213</v>
      </c>
      <c r="AA16" s="399">
        <v>0.73</v>
      </c>
      <c r="AB16" s="72"/>
      <c r="AC16" s="270" t="str">
        <f>IF('Controls User Input'!B13="","Usage Group 6",'Controls User Input'!B13)</f>
        <v>Usage Group 6</v>
      </c>
      <c r="AD16" s="267" t="str">
        <f>IF('Fixtures User Input'!C13="","Edit",'Fixtures User Input'!C13)</f>
        <v>Edit</v>
      </c>
      <c r="AE16" s="267" t="str">
        <f>IF('Fixtures User Input'!D13="","Edit",'Fixtures User Input'!D13)</f>
        <v>Edit</v>
      </c>
      <c r="AF16" s="72"/>
      <c r="AG16" s="72"/>
      <c r="AH16" s="72"/>
      <c r="AI16" s="72"/>
      <c r="AJ16" s="72"/>
      <c r="AK16" s="72"/>
      <c r="AL16" s="551" t="s">
        <v>2589</v>
      </c>
      <c r="AM16" s="554" t="s">
        <v>2613</v>
      </c>
      <c r="AN16" s="270" t="s">
        <v>2590</v>
      </c>
      <c r="AO16" s="270" t="s">
        <v>2591</v>
      </c>
      <c r="AP16" s="412">
        <v>0.31</v>
      </c>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53"/>
      <c r="BW16" s="53"/>
      <c r="BX16" s="53"/>
      <c r="BY16" s="53"/>
    </row>
    <row r="17" spans="1:77" s="22" customFormat="1" ht="15.75" customHeight="1">
      <c r="A17" s="248">
        <f>ROWS($B$11:B17)</f>
        <v>7</v>
      </c>
      <c r="B17" s="79"/>
      <c r="C17" s="36"/>
      <c r="D17" s="37"/>
      <c r="E17" s="38"/>
      <c r="F17" s="250">
        <f t="shared" si="0"/>
      </c>
      <c r="G17" s="76"/>
      <c r="H17" s="39"/>
      <c r="I17" s="40"/>
      <c r="J17" s="403">
        <f>IF(I17="","",IF(ISERROR(VLOOKUP(I17,'Wattage Table'!$A$3:$G$965,7,0)),"N/A",VLOOKUP(I17,'Wattage Table'!$A$3:$G$965,7,0)))</f>
      </c>
      <c r="K17" s="252">
        <f t="shared" si="9"/>
      </c>
      <c r="L17" s="216"/>
      <c r="M17" s="42"/>
      <c r="N17" s="43"/>
      <c r="O17" s="404">
        <f>IF(N17="","",IF(ISERROR(VLOOKUP(N17,'Wattage Table'!$A$3:$G$965,7,0)),"N/A",VLOOKUP(N17,'Wattage Table'!$A$3:$G$965,7,0)))</f>
      </c>
      <c r="P17" s="252">
        <f t="shared" si="5"/>
      </c>
      <c r="Q17" s="259">
        <f t="shared" si="1"/>
      </c>
      <c r="R17" s="260">
        <f t="shared" si="2"/>
      </c>
      <c r="S17" s="260">
        <f t="shared" si="3"/>
      </c>
      <c r="T17" s="260">
        <f t="shared" si="4"/>
      </c>
      <c r="U17" s="257">
        <f t="shared" si="6"/>
      </c>
      <c r="V17" s="247">
        <f t="shared" si="7"/>
      </c>
      <c r="W17" s="238">
        <f t="shared" si="8"/>
      </c>
      <c r="X17" s="70"/>
      <c r="Y17" s="266" t="s">
        <v>2459</v>
      </c>
      <c r="Z17" s="400">
        <v>5182</v>
      </c>
      <c r="AA17" s="399">
        <v>0.8</v>
      </c>
      <c r="AB17" s="72"/>
      <c r="AC17" s="270" t="str">
        <f>IF('Controls User Input'!B14="","Usage Group 7",'Controls User Input'!B14)</f>
        <v>Usage Group 7</v>
      </c>
      <c r="AD17" s="267" t="str">
        <f>IF('Fixtures User Input'!C14="","Edit",'Fixtures User Input'!C14)</f>
        <v>Edit</v>
      </c>
      <c r="AE17" s="267" t="str">
        <f>IF('Fixtures User Input'!D14="","Edit",'Fixtures User Input'!D14)</f>
        <v>Edit</v>
      </c>
      <c r="AF17" s="72"/>
      <c r="AG17" s="72"/>
      <c r="AH17" s="72"/>
      <c r="AI17" s="72"/>
      <c r="AJ17" s="72"/>
      <c r="AK17" s="72"/>
      <c r="AL17" s="552"/>
      <c r="AM17" s="555"/>
      <c r="AN17" s="270" t="s">
        <v>2592</v>
      </c>
      <c r="AO17" s="270" t="s">
        <v>2593</v>
      </c>
      <c r="AP17" s="412">
        <v>0.31</v>
      </c>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53"/>
      <c r="BW17" s="53"/>
      <c r="BX17" s="53"/>
      <c r="BY17" s="53"/>
    </row>
    <row r="18" spans="1:77" s="22" customFormat="1" ht="15.75" customHeight="1">
      <c r="A18" s="248">
        <f>ROWS($B$11:B18)</f>
        <v>8</v>
      </c>
      <c r="B18" s="79"/>
      <c r="C18" s="36"/>
      <c r="D18" s="37"/>
      <c r="E18" s="38"/>
      <c r="F18" s="250">
        <f t="shared" si="0"/>
      </c>
      <c r="G18" s="76"/>
      <c r="H18" s="39"/>
      <c r="I18" s="40"/>
      <c r="J18" s="403">
        <f>IF(I18="","",IF(ISERROR(VLOOKUP(I18,'Wattage Table'!$A$3:$G$965,7,0)),"N/A",VLOOKUP(I18,'Wattage Table'!$A$3:$G$965,7,0)))</f>
      </c>
      <c r="K18" s="252">
        <f t="shared" si="9"/>
      </c>
      <c r="L18" s="216"/>
      <c r="M18" s="42"/>
      <c r="N18" s="43"/>
      <c r="O18" s="404">
        <f>IF(N18="","",IF(ISERROR(VLOOKUP(N18,'Wattage Table'!$A$3:$G$965,7,0)),"N/A",VLOOKUP(N18,'Wattage Table'!$A$3:$G$965,7,0)))</f>
      </c>
      <c r="P18" s="252">
        <f t="shared" si="5"/>
      </c>
      <c r="Q18" s="259">
        <f t="shared" si="1"/>
      </c>
      <c r="R18" s="260">
        <f t="shared" si="2"/>
      </c>
      <c r="S18" s="260">
        <f t="shared" si="3"/>
      </c>
      <c r="T18" s="260">
        <f t="shared" si="4"/>
      </c>
      <c r="U18" s="257">
        <f t="shared" si="6"/>
      </c>
      <c r="V18" s="247">
        <f t="shared" si="7"/>
      </c>
      <c r="W18" s="238">
        <f t="shared" si="8"/>
      </c>
      <c r="X18" s="70"/>
      <c r="Y18" s="266" t="s">
        <v>2502</v>
      </c>
      <c r="Z18" s="400">
        <v>2857</v>
      </c>
      <c r="AA18" s="399">
        <v>0.57</v>
      </c>
      <c r="AB18" s="72"/>
      <c r="AC18" s="270" t="str">
        <f>IF('Controls User Input'!B15="","Usage Group 8",'Controls User Input'!B15)</f>
        <v>Usage Group 8</v>
      </c>
      <c r="AD18" s="267" t="str">
        <f>IF('Fixtures User Input'!C15="","Edit",'Fixtures User Input'!C15)</f>
        <v>Edit</v>
      </c>
      <c r="AE18" s="267" t="str">
        <f>IF('Fixtures User Input'!D15="","Edit",'Fixtures User Input'!D15)</f>
        <v>Edit</v>
      </c>
      <c r="AF18" s="72"/>
      <c r="AG18" s="72"/>
      <c r="AH18" s="72"/>
      <c r="AI18" s="72"/>
      <c r="AJ18" s="72"/>
      <c r="AK18" s="72"/>
      <c r="AL18" s="552"/>
      <c r="AM18" s="555"/>
      <c r="AN18" s="270" t="s">
        <v>2594</v>
      </c>
      <c r="AO18" s="270" t="s">
        <v>2595</v>
      </c>
      <c r="AP18" s="412">
        <v>0.31</v>
      </c>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53"/>
      <c r="BW18" s="53"/>
      <c r="BX18" s="53"/>
      <c r="BY18" s="53"/>
    </row>
    <row r="19" spans="1:77" s="22" customFormat="1" ht="15.75" customHeight="1">
      <c r="A19" s="248">
        <f>ROWS($B$11:B19)</f>
        <v>9</v>
      </c>
      <c r="B19" s="79"/>
      <c r="C19" s="36"/>
      <c r="D19" s="37"/>
      <c r="E19" s="38"/>
      <c r="F19" s="250">
        <f t="shared" si="0"/>
      </c>
      <c r="G19" s="76"/>
      <c r="H19" s="39"/>
      <c r="I19" s="40"/>
      <c r="J19" s="403">
        <f>IF(I19="","",IF(ISERROR(VLOOKUP(I19,'Wattage Table'!$A$3:$G$965,7,0)),"N/A",VLOOKUP(I19,'Wattage Table'!$A$3:$G$965,7,0)))</f>
      </c>
      <c r="K19" s="252">
        <f t="shared" si="9"/>
      </c>
      <c r="L19" s="216"/>
      <c r="M19" s="42"/>
      <c r="N19" s="43"/>
      <c r="O19" s="404">
        <f>IF(N19="","",IF(ISERROR(VLOOKUP(N19,'Wattage Table'!$A$3:$G$965,7,0)),"N/A",VLOOKUP(N19,'Wattage Table'!$A$3:$G$965,7,0)))</f>
      </c>
      <c r="P19" s="252">
        <f t="shared" si="5"/>
      </c>
      <c r="Q19" s="259">
        <f t="shared" si="1"/>
      </c>
      <c r="R19" s="260">
        <f t="shared" si="2"/>
      </c>
      <c r="S19" s="260">
        <f t="shared" si="3"/>
      </c>
      <c r="T19" s="260">
        <f t="shared" si="4"/>
      </c>
      <c r="U19" s="257">
        <f t="shared" si="6"/>
      </c>
      <c r="V19" s="247">
        <f t="shared" si="7"/>
      </c>
      <c r="W19" s="238">
        <f t="shared" si="8"/>
      </c>
      <c r="X19" s="70"/>
      <c r="Y19" s="266" t="s">
        <v>2503</v>
      </c>
      <c r="Z19" s="400">
        <v>4730</v>
      </c>
      <c r="AA19" s="399">
        <v>0.57</v>
      </c>
      <c r="AB19" s="72"/>
      <c r="AC19" s="270" t="str">
        <f>IF('Controls User Input'!B16="","Usage Group 9",'Controls User Input'!B16)</f>
        <v>Usage Group 9</v>
      </c>
      <c r="AD19" s="267" t="str">
        <f>IF('Fixtures User Input'!C16="","Edit",'Fixtures User Input'!C16)</f>
        <v>Edit</v>
      </c>
      <c r="AE19" s="267" t="str">
        <f>IF('Fixtures User Input'!D16="","Edit",'Fixtures User Input'!D16)</f>
        <v>Edit</v>
      </c>
      <c r="AF19" s="72"/>
      <c r="AG19" s="72"/>
      <c r="AH19" s="72"/>
      <c r="AI19" s="72"/>
      <c r="AJ19" s="72"/>
      <c r="AK19" s="72"/>
      <c r="AL19" s="552"/>
      <c r="AM19" s="555"/>
      <c r="AN19" s="270" t="s">
        <v>2596</v>
      </c>
      <c r="AO19" s="270" t="s">
        <v>2597</v>
      </c>
      <c r="AP19" s="412">
        <v>0.31</v>
      </c>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53"/>
      <c r="BW19" s="53"/>
      <c r="BX19" s="53"/>
      <c r="BY19" s="53"/>
    </row>
    <row r="20" spans="1:77" s="22" customFormat="1" ht="15.75" customHeight="1">
      <c r="A20" s="248">
        <f>ROWS($B$11:B20)</f>
        <v>10</v>
      </c>
      <c r="B20" s="79"/>
      <c r="C20" s="36"/>
      <c r="D20" s="37"/>
      <c r="E20" s="38"/>
      <c r="F20" s="250">
        <f t="shared" si="0"/>
      </c>
      <c r="G20" s="76"/>
      <c r="H20" s="39"/>
      <c r="I20" s="40"/>
      <c r="J20" s="403">
        <f>IF(I20="","",IF(ISERROR(VLOOKUP(I20,'Wattage Table'!$A$3:$G$965,7,0)),"N/A",VLOOKUP(I20,'Wattage Table'!$A$3:$G$965,7,0)))</f>
      </c>
      <c r="K20" s="252">
        <f t="shared" si="9"/>
      </c>
      <c r="L20" s="216"/>
      <c r="M20" s="42"/>
      <c r="N20" s="43"/>
      <c r="O20" s="404">
        <f>IF(N20="","",IF(ISERROR(VLOOKUP(N20,'Wattage Table'!$A$3:$G$965,7,0)),"N/A",VLOOKUP(N20,'Wattage Table'!$A$3:$G$965,7,0)))</f>
      </c>
      <c r="P20" s="252">
        <f t="shared" si="5"/>
      </c>
      <c r="Q20" s="259">
        <f t="shared" si="1"/>
      </c>
      <c r="R20" s="260">
        <f t="shared" si="2"/>
      </c>
      <c r="S20" s="260">
        <f t="shared" si="3"/>
      </c>
      <c r="T20" s="260">
        <f t="shared" si="4"/>
      </c>
      <c r="U20" s="257">
        <f t="shared" si="6"/>
      </c>
      <c r="V20" s="247">
        <f t="shared" si="7"/>
      </c>
      <c r="W20" s="238">
        <f t="shared" si="8"/>
      </c>
      <c r="X20" s="70"/>
      <c r="Y20" s="266" t="s">
        <v>2504</v>
      </c>
      <c r="Z20" s="400">
        <v>6631</v>
      </c>
      <c r="AA20" s="399">
        <v>0.57</v>
      </c>
      <c r="AB20" s="72"/>
      <c r="AC20" s="270" t="str">
        <f>IF('Controls User Input'!B17="","Usage Group 10",'Controls User Input'!B17)</f>
        <v>Usage Group 10</v>
      </c>
      <c r="AD20" s="267" t="str">
        <f>IF('Fixtures User Input'!C17="","Edit",'Fixtures User Input'!C17)</f>
        <v>Edit</v>
      </c>
      <c r="AE20" s="267" t="str">
        <f>IF('Fixtures User Input'!D17="","Edit",'Fixtures User Input'!D17)</f>
        <v>Edit</v>
      </c>
      <c r="AF20" s="72"/>
      <c r="AG20" s="72"/>
      <c r="AH20" s="72"/>
      <c r="AI20" s="72"/>
      <c r="AJ20" s="72"/>
      <c r="AK20" s="72"/>
      <c r="AL20" s="553"/>
      <c r="AM20" s="556"/>
      <c r="AN20" s="270" t="s">
        <v>2598</v>
      </c>
      <c r="AO20" s="270" t="s">
        <v>2599</v>
      </c>
      <c r="AP20" s="412">
        <v>0.31</v>
      </c>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53"/>
      <c r="BW20" s="53"/>
      <c r="BX20" s="53"/>
      <c r="BY20" s="53"/>
    </row>
    <row r="21" spans="1:77" s="22" customFormat="1" ht="15.75" customHeight="1">
      <c r="A21" s="248">
        <f>ROWS($B$11:B21)</f>
        <v>11</v>
      </c>
      <c r="B21" s="79"/>
      <c r="C21" s="36"/>
      <c r="D21" s="37"/>
      <c r="E21" s="38"/>
      <c r="F21" s="250">
        <f t="shared" si="0"/>
      </c>
      <c r="G21" s="76"/>
      <c r="H21" s="39"/>
      <c r="I21" s="40"/>
      <c r="J21" s="403">
        <f>IF(I21="","",IF(ISERROR(VLOOKUP(I21,'Wattage Table'!$A$3:$G$965,7,0)),"N/A",VLOOKUP(I21,'Wattage Table'!$A$3:$G$965,7,0)))</f>
      </c>
      <c r="K21" s="252">
        <f t="shared" si="9"/>
      </c>
      <c r="L21" s="216"/>
      <c r="M21" s="42"/>
      <c r="N21" s="43"/>
      <c r="O21" s="404">
        <f>IF(N21="","",IF(ISERROR(VLOOKUP(N21,'Wattage Table'!$A$3:$G$965,7,0)),"N/A",VLOOKUP(N21,'Wattage Table'!$A$3:$G$965,7,0)))</f>
      </c>
      <c r="P21" s="252">
        <f t="shared" si="5"/>
      </c>
      <c r="Q21" s="259">
        <f t="shared" si="1"/>
      </c>
      <c r="R21" s="260">
        <f t="shared" si="2"/>
      </c>
      <c r="S21" s="260">
        <f t="shared" si="3"/>
      </c>
      <c r="T21" s="260">
        <f t="shared" si="4"/>
      </c>
      <c r="U21" s="257">
        <f t="shared" si="6"/>
      </c>
      <c r="V21" s="247">
        <f t="shared" si="7"/>
      </c>
      <c r="W21" s="238">
        <f t="shared" si="8"/>
      </c>
      <c r="X21" s="70"/>
      <c r="Y21" s="266" t="s">
        <v>2483</v>
      </c>
      <c r="Z21" s="400">
        <v>2566</v>
      </c>
      <c r="AA21" s="399">
        <v>0.62</v>
      </c>
      <c r="AB21" s="72"/>
      <c r="AC21" s="72"/>
      <c r="AD21" s="72"/>
      <c r="AE21" s="72"/>
      <c r="AF21" s="72"/>
      <c r="AG21" s="72"/>
      <c r="AH21" s="72"/>
      <c r="AI21" s="72"/>
      <c r="AJ21" s="72"/>
      <c r="AK21" s="71"/>
      <c r="AL21" s="551" t="s">
        <v>2600</v>
      </c>
      <c r="AM21" s="554" t="s">
        <v>2614</v>
      </c>
      <c r="AN21" s="270" t="s">
        <v>2601</v>
      </c>
      <c r="AO21" s="270" t="s">
        <v>2602</v>
      </c>
      <c r="AP21" s="412">
        <v>0.36</v>
      </c>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53"/>
      <c r="BW21" s="53"/>
      <c r="BX21" s="53"/>
      <c r="BY21" s="53"/>
    </row>
    <row r="22" spans="1:77" s="22" customFormat="1" ht="15.75" customHeight="1">
      <c r="A22" s="248">
        <f>ROWS($B$11:B22)</f>
        <v>12</v>
      </c>
      <c r="B22" s="79"/>
      <c r="C22" s="36"/>
      <c r="D22" s="37"/>
      <c r="E22" s="38"/>
      <c r="F22" s="250">
        <f t="shared" si="0"/>
      </c>
      <c r="G22" s="76"/>
      <c r="H22" s="39"/>
      <c r="I22" s="40"/>
      <c r="J22" s="403">
        <f>IF(I22="","",IF(ISERROR(VLOOKUP(I22,'Wattage Table'!$A$3:$G$965,7,0)),"N/A",VLOOKUP(I22,'Wattage Table'!$A$3:$G$965,7,0)))</f>
      </c>
      <c r="K22" s="252">
        <f t="shared" si="9"/>
      </c>
      <c r="L22" s="216"/>
      <c r="M22" s="42"/>
      <c r="N22" s="43"/>
      <c r="O22" s="404">
        <f>IF(N22="","",IF(ISERROR(VLOOKUP(N22,'Wattage Table'!$A$3:$G$965,7,0)),"N/A",VLOOKUP(N22,'Wattage Table'!$A$3:$G$965,7,0)))</f>
      </c>
      <c r="P22" s="252">
        <f t="shared" si="5"/>
      </c>
      <c r="Q22" s="259">
        <f t="shared" si="1"/>
      </c>
      <c r="R22" s="260">
        <f t="shared" si="2"/>
      </c>
      <c r="S22" s="260">
        <f t="shared" si="3"/>
      </c>
      <c r="T22" s="260">
        <f t="shared" si="4"/>
      </c>
      <c r="U22" s="257">
        <f t="shared" si="6"/>
      </c>
      <c r="V22" s="247">
        <f t="shared" si="7"/>
      </c>
      <c r="W22" s="238">
        <f t="shared" si="8"/>
      </c>
      <c r="X22" s="70"/>
      <c r="Y22" s="266" t="s">
        <v>2500</v>
      </c>
      <c r="Z22" s="400">
        <v>914</v>
      </c>
      <c r="AA22" s="399">
        <v>0.09</v>
      </c>
      <c r="AB22" s="72"/>
      <c r="AC22" s="72"/>
      <c r="AD22" s="72"/>
      <c r="AE22" s="72"/>
      <c r="AF22" s="72"/>
      <c r="AG22" s="72"/>
      <c r="AH22" s="72"/>
      <c r="AI22" s="72"/>
      <c r="AJ22" s="72"/>
      <c r="AK22" s="53"/>
      <c r="AL22" s="553"/>
      <c r="AM22" s="556"/>
      <c r="AN22" s="508" t="s">
        <v>2603</v>
      </c>
      <c r="AO22" s="270" t="s">
        <v>2602</v>
      </c>
      <c r="AP22" s="412">
        <v>0.36</v>
      </c>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53"/>
      <c r="BW22" s="53"/>
      <c r="BX22" s="53"/>
      <c r="BY22" s="53"/>
    </row>
    <row r="23" spans="1:77" s="22" customFormat="1" ht="15.75" customHeight="1">
      <c r="A23" s="248">
        <f>ROWS($B$11:B23)</f>
        <v>13</v>
      </c>
      <c r="B23" s="79"/>
      <c r="C23" s="36"/>
      <c r="D23" s="37"/>
      <c r="E23" s="38"/>
      <c r="F23" s="250">
        <f t="shared" si="0"/>
      </c>
      <c r="G23" s="76"/>
      <c r="H23" s="39"/>
      <c r="I23" s="40"/>
      <c r="J23" s="403">
        <f>IF(I23="","",IF(ISERROR(VLOOKUP(I23,'Wattage Table'!$A$3:$G$965,7,0)),"N/A",VLOOKUP(I23,'Wattage Table'!$A$3:$G$965,7,0)))</f>
      </c>
      <c r="K23" s="252">
        <f t="shared" si="9"/>
      </c>
      <c r="L23" s="216"/>
      <c r="M23" s="42"/>
      <c r="N23" s="43"/>
      <c r="O23" s="404">
        <f>IF(N23="","",IF(ISERROR(VLOOKUP(N23,'Wattage Table'!$A$3:$G$965,7,0)),"N/A",VLOOKUP(N23,'Wattage Table'!$A$3:$G$965,7,0)))</f>
      </c>
      <c r="P23" s="252">
        <f t="shared" si="5"/>
      </c>
      <c r="Q23" s="259">
        <f t="shared" si="1"/>
      </c>
      <c r="R23" s="260">
        <f t="shared" si="2"/>
      </c>
      <c r="S23" s="260">
        <f t="shared" si="3"/>
      </c>
      <c r="T23" s="260">
        <f t="shared" si="4"/>
      </c>
      <c r="U23" s="257">
        <f t="shared" si="6"/>
      </c>
      <c r="V23" s="247">
        <f t="shared" si="7"/>
      </c>
      <c r="W23" s="238">
        <f t="shared" si="8"/>
      </c>
      <c r="X23" s="70"/>
      <c r="Y23" s="266" t="s">
        <v>2501</v>
      </c>
      <c r="Z23" s="400">
        <v>7884</v>
      </c>
      <c r="AA23" s="399">
        <v>0.9</v>
      </c>
      <c r="AB23" s="72"/>
      <c r="AC23" s="72"/>
      <c r="AD23" s="72"/>
      <c r="AE23" s="72"/>
      <c r="AF23" s="72"/>
      <c r="AG23" s="72"/>
      <c r="AH23" s="72"/>
      <c r="AI23" s="72"/>
      <c r="AJ23" s="72"/>
      <c r="AK23" s="53"/>
      <c r="AL23" s="414" t="s">
        <v>2604</v>
      </c>
      <c r="AM23" s="272" t="s">
        <v>2615</v>
      </c>
      <c r="AN23" s="508" t="s">
        <v>2605</v>
      </c>
      <c r="AO23" s="270" t="s">
        <v>2606</v>
      </c>
      <c r="AP23" s="412">
        <v>0.38</v>
      </c>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53"/>
      <c r="BW23" s="53"/>
      <c r="BX23" s="53"/>
      <c r="BY23" s="53"/>
    </row>
    <row r="24" spans="1:77" s="22" customFormat="1" ht="15.75" customHeight="1">
      <c r="A24" s="248">
        <f>ROWS($B$11:B24)</f>
        <v>14</v>
      </c>
      <c r="B24" s="79"/>
      <c r="C24" s="36"/>
      <c r="D24" s="37"/>
      <c r="E24" s="38"/>
      <c r="F24" s="250">
        <f t="shared" si="0"/>
      </c>
      <c r="G24" s="76"/>
      <c r="H24" s="39"/>
      <c r="I24" s="40"/>
      <c r="J24" s="403">
        <f>IF(I24="","",IF(ISERROR(VLOOKUP(I24,'Wattage Table'!$A$3:$G$965,7,0)),"N/A",VLOOKUP(I24,'Wattage Table'!$A$3:$G$965,7,0)))</f>
      </c>
      <c r="K24" s="252">
        <f t="shared" si="9"/>
      </c>
      <c r="L24" s="216"/>
      <c r="M24" s="42"/>
      <c r="N24" s="43"/>
      <c r="O24" s="404">
        <f>IF(N24="","",IF(ISERROR(VLOOKUP(N24,'Wattage Table'!$A$3:$G$965,7,0)),"N/A",VLOOKUP(N24,'Wattage Table'!$A$3:$G$965,7,0)))</f>
      </c>
      <c r="P24" s="252">
        <f t="shared" si="5"/>
      </c>
      <c r="Q24" s="259">
        <f t="shared" si="1"/>
      </c>
      <c r="R24" s="260">
        <f t="shared" si="2"/>
      </c>
      <c r="S24" s="260">
        <f t="shared" si="3"/>
      </c>
      <c r="T24" s="260">
        <f t="shared" si="4"/>
      </c>
      <c r="U24" s="257">
        <f t="shared" si="6"/>
      </c>
      <c r="V24" s="247">
        <f t="shared" si="7"/>
      </c>
      <c r="W24" s="238">
        <f t="shared" si="8"/>
      </c>
      <c r="X24" s="70"/>
      <c r="Y24" s="266" t="s">
        <v>2570</v>
      </c>
      <c r="Z24" s="400">
        <v>5950</v>
      </c>
      <c r="AA24" s="399">
        <v>0.62</v>
      </c>
      <c r="AB24" s="72"/>
      <c r="AC24" s="72"/>
      <c r="AD24" s="72"/>
      <c r="AE24" s="72"/>
      <c r="AF24" s="72"/>
      <c r="AG24" s="72"/>
      <c r="AH24" s="72"/>
      <c r="AI24" s="72"/>
      <c r="AJ24" s="72"/>
      <c r="AK24" s="53"/>
      <c r="AL24" s="551" t="s">
        <v>2126</v>
      </c>
      <c r="AM24" s="557" t="s">
        <v>2616</v>
      </c>
      <c r="AN24" s="270" t="str">
        <f>IF('Fixtures User Input'!B21="","Control Type 1",'Fixtures User Input'!B21)</f>
        <v>Control Type 1</v>
      </c>
      <c r="AO24" s="405" t="str">
        <f>'Fixtures User Input'!C21</f>
        <v>CT1</v>
      </c>
      <c r="AP24" s="413" t="str">
        <f>'Fixtures User Input'!D21</f>
        <v>Edit</v>
      </c>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53"/>
      <c r="BW24" s="53"/>
      <c r="BX24" s="53"/>
      <c r="BY24" s="53"/>
    </row>
    <row r="25" spans="1:77" s="22" customFormat="1" ht="15.75" customHeight="1">
      <c r="A25" s="248">
        <f>ROWS($B$11:B25)</f>
        <v>15</v>
      </c>
      <c r="B25" s="79"/>
      <c r="C25" s="36"/>
      <c r="D25" s="37"/>
      <c r="E25" s="38"/>
      <c r="F25" s="250">
        <f t="shared" si="0"/>
      </c>
      <c r="G25" s="76"/>
      <c r="H25" s="39"/>
      <c r="I25" s="40"/>
      <c r="J25" s="403">
        <f>IF(I25="","",IF(ISERROR(VLOOKUP(I25,'Wattage Table'!$A$3:$G$965,7,0)),"N/A",VLOOKUP(I25,'Wattage Table'!$A$3:$G$965,7,0)))</f>
      </c>
      <c r="K25" s="252">
        <f t="shared" si="9"/>
      </c>
      <c r="L25" s="216"/>
      <c r="M25" s="42"/>
      <c r="N25" s="43"/>
      <c r="O25" s="404">
        <f>IF(N25="","",IF(ISERROR(VLOOKUP(N25,'Wattage Table'!$A$3:$G$965,7,0)),"N/A",VLOOKUP(N25,'Wattage Table'!$A$3:$G$965,7,0)))</f>
      </c>
      <c r="P25" s="252">
        <f t="shared" si="5"/>
      </c>
      <c r="Q25" s="259">
        <f t="shared" si="1"/>
      </c>
      <c r="R25" s="260">
        <f t="shared" si="2"/>
      </c>
      <c r="S25" s="260">
        <f t="shared" si="3"/>
      </c>
      <c r="T25" s="260">
        <f t="shared" si="4"/>
      </c>
      <c r="U25" s="257">
        <f t="shared" si="6"/>
      </c>
      <c r="V25" s="247">
        <f t="shared" si="7"/>
      </c>
      <c r="W25" s="238">
        <f t="shared" si="8"/>
      </c>
      <c r="X25" s="70"/>
      <c r="Y25" s="266" t="s">
        <v>2550</v>
      </c>
      <c r="Z25" s="400">
        <v>4160</v>
      </c>
      <c r="AA25" s="399">
        <v>0.62</v>
      </c>
      <c r="AB25" s="72"/>
      <c r="AC25" s="72"/>
      <c r="AD25" s="72"/>
      <c r="AE25" s="72"/>
      <c r="AF25" s="72"/>
      <c r="AG25" s="72"/>
      <c r="AH25" s="72"/>
      <c r="AI25" s="72"/>
      <c r="AJ25" s="72"/>
      <c r="AK25" s="53"/>
      <c r="AL25" s="552"/>
      <c r="AM25" s="558"/>
      <c r="AN25" s="270" t="str">
        <f>IF('Fixtures User Input'!B22="","Control Type 1",'Fixtures User Input'!B22)</f>
        <v>Control Type 2</v>
      </c>
      <c r="AO25" s="405" t="str">
        <f>'Fixtures User Input'!C22</f>
        <v>CT2</v>
      </c>
      <c r="AP25" s="413" t="str">
        <f>'Fixtures User Input'!D22</f>
        <v>Edit</v>
      </c>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53"/>
      <c r="BW25" s="53"/>
      <c r="BX25" s="53"/>
      <c r="BY25" s="53"/>
    </row>
    <row r="26" spans="1:77" s="22" customFormat="1" ht="15.75" customHeight="1">
      <c r="A26" s="248">
        <f>ROWS($B$11:B26)</f>
        <v>16</v>
      </c>
      <c r="B26" s="79"/>
      <c r="C26" s="36"/>
      <c r="D26" s="37"/>
      <c r="E26" s="38"/>
      <c r="F26" s="250">
        <f t="shared" si="0"/>
      </c>
      <c r="G26" s="76"/>
      <c r="H26" s="39"/>
      <c r="I26" s="40"/>
      <c r="J26" s="403">
        <f>IF(I26="","",IF(ISERROR(VLOOKUP(I26,'Wattage Table'!$A$3:$G$965,7,0)),"N/A",VLOOKUP(I26,'Wattage Table'!$A$3:$G$965,7,0)))</f>
      </c>
      <c r="K26" s="252">
        <f t="shared" si="9"/>
      </c>
      <c r="L26" s="216"/>
      <c r="M26" s="42"/>
      <c r="N26" s="43"/>
      <c r="O26" s="404">
        <f>IF(N26="","",IF(ISERROR(VLOOKUP(N26,'Wattage Table'!$A$3:$G$965,7,0)),"N/A",VLOOKUP(N26,'Wattage Table'!$A$3:$G$965,7,0)))</f>
      </c>
      <c r="P26" s="252">
        <f t="shared" si="5"/>
      </c>
      <c r="Q26" s="259">
        <f t="shared" si="1"/>
      </c>
      <c r="R26" s="260">
        <f t="shared" si="2"/>
      </c>
      <c r="S26" s="260">
        <f t="shared" si="3"/>
      </c>
      <c r="T26" s="260">
        <f t="shared" si="4"/>
      </c>
      <c r="U26" s="257">
        <f t="shared" si="6"/>
      </c>
      <c r="V26" s="247">
        <f t="shared" si="7"/>
      </c>
      <c r="W26" s="238">
        <f t="shared" si="8"/>
      </c>
      <c r="X26" s="70"/>
      <c r="Y26" s="266" t="s">
        <v>1976</v>
      </c>
      <c r="Z26" s="400">
        <v>2567</v>
      </c>
      <c r="AA26" s="399">
        <v>0.61</v>
      </c>
      <c r="AB26" s="72"/>
      <c r="AC26" s="72"/>
      <c r="AD26" s="72"/>
      <c r="AE26" s="72"/>
      <c r="AF26" s="72"/>
      <c r="AG26" s="72"/>
      <c r="AH26" s="72"/>
      <c r="AI26" s="72"/>
      <c r="AJ26" s="72"/>
      <c r="AK26" s="53"/>
      <c r="AL26" s="552"/>
      <c r="AM26" s="558"/>
      <c r="AN26" s="270" t="str">
        <f>IF('Fixtures User Input'!B23="","Control Type 1",'Fixtures User Input'!B23)</f>
        <v>Control Type 3</v>
      </c>
      <c r="AO26" s="405" t="str">
        <f>'Fixtures User Input'!C23</f>
        <v>CT3</v>
      </c>
      <c r="AP26" s="413" t="str">
        <f>'Fixtures User Input'!D23</f>
        <v>Edit</v>
      </c>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53"/>
      <c r="BW26" s="53"/>
      <c r="BX26" s="53"/>
      <c r="BY26" s="53"/>
    </row>
    <row r="27" spans="1:77" s="22" customFormat="1" ht="15.75" customHeight="1">
      <c r="A27" s="248">
        <f>ROWS($B$11:B27)</f>
        <v>17</v>
      </c>
      <c r="B27" s="79"/>
      <c r="C27" s="36"/>
      <c r="D27" s="37"/>
      <c r="E27" s="38"/>
      <c r="F27" s="250">
        <f t="shared" si="0"/>
      </c>
      <c r="G27" s="76"/>
      <c r="H27" s="39"/>
      <c r="I27" s="40"/>
      <c r="J27" s="403">
        <f>IF(I27="","",IF(ISERROR(VLOOKUP(I27,'Wattage Table'!$A$3:$G$965,7,0)),"N/A",VLOOKUP(I27,'Wattage Table'!$A$3:$G$965,7,0)))</f>
      </c>
      <c r="K27" s="252">
        <f t="shared" si="9"/>
      </c>
      <c r="L27" s="216"/>
      <c r="M27" s="42"/>
      <c r="N27" s="43"/>
      <c r="O27" s="404">
        <f>IF(N27="","",IF(ISERROR(VLOOKUP(N27,'Wattage Table'!$A$3:$G$965,7,0)),"N/A",VLOOKUP(N27,'Wattage Table'!$A$3:$G$965,7,0)))</f>
      </c>
      <c r="P27" s="252">
        <f t="shared" si="5"/>
      </c>
      <c r="Q27" s="259">
        <f t="shared" si="1"/>
      </c>
      <c r="R27" s="260">
        <f t="shared" si="2"/>
      </c>
      <c r="S27" s="260">
        <f t="shared" si="3"/>
      </c>
      <c r="T27" s="260">
        <f t="shared" si="4"/>
      </c>
      <c r="U27" s="257">
        <f t="shared" si="6"/>
      </c>
      <c r="V27" s="247">
        <f t="shared" si="7"/>
      </c>
      <c r="W27" s="238">
        <f t="shared" si="8"/>
      </c>
      <c r="X27" s="70"/>
      <c r="Y27" s="266" t="s">
        <v>2485</v>
      </c>
      <c r="Z27" s="400">
        <v>6552</v>
      </c>
      <c r="AA27" s="399">
        <v>0.62</v>
      </c>
      <c r="AB27" s="72"/>
      <c r="AC27" s="72"/>
      <c r="AD27" s="72"/>
      <c r="AE27" s="72"/>
      <c r="AF27" s="72"/>
      <c r="AG27" s="72"/>
      <c r="AH27" s="72"/>
      <c r="AI27" s="72"/>
      <c r="AJ27" s="72"/>
      <c r="AK27" s="53"/>
      <c r="AL27" s="552"/>
      <c r="AM27" s="558"/>
      <c r="AN27" s="270" t="str">
        <f>IF('Fixtures User Input'!B24="","Control Type 1",'Fixtures User Input'!B24)</f>
        <v>Control Type 4</v>
      </c>
      <c r="AO27" s="405" t="str">
        <f>'Fixtures User Input'!C24</f>
        <v>CT4</v>
      </c>
      <c r="AP27" s="413" t="str">
        <f>'Fixtures User Input'!D24</f>
        <v>Edit</v>
      </c>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53"/>
      <c r="BW27" s="53"/>
      <c r="BX27" s="53"/>
      <c r="BY27" s="53"/>
    </row>
    <row r="28" spans="1:77" s="22" customFormat="1" ht="15.75" customHeight="1">
      <c r="A28" s="248">
        <f>ROWS($B$11:B28)</f>
        <v>18</v>
      </c>
      <c r="B28" s="79"/>
      <c r="C28" s="36"/>
      <c r="D28" s="37"/>
      <c r="E28" s="38"/>
      <c r="F28" s="250">
        <f t="shared" si="0"/>
      </c>
      <c r="G28" s="76"/>
      <c r="H28" s="39"/>
      <c r="I28" s="40"/>
      <c r="J28" s="403">
        <f>IF(I28="","",IF(ISERROR(VLOOKUP(I28,'Wattage Table'!$A$3:$G$965,7,0)),"N/A",VLOOKUP(I28,'Wattage Table'!$A$3:$G$965,7,0)))</f>
      </c>
      <c r="K28" s="252">
        <f t="shared" si="9"/>
      </c>
      <c r="L28" s="216"/>
      <c r="M28" s="42"/>
      <c r="N28" s="43"/>
      <c r="O28" s="404">
        <f>IF(N28="","",IF(ISERROR(VLOOKUP(N28,'Wattage Table'!$A$3:$G$965,7,0)),"N/A",VLOOKUP(N28,'Wattage Table'!$A$3:$G$965,7,0)))</f>
      </c>
      <c r="P28" s="252">
        <f t="shared" si="5"/>
      </c>
      <c r="Q28" s="259">
        <f t="shared" si="1"/>
      </c>
      <c r="R28" s="260">
        <f t="shared" si="2"/>
      </c>
      <c r="S28" s="260">
        <f t="shared" si="3"/>
      </c>
      <c r="T28" s="260">
        <f t="shared" si="4"/>
      </c>
      <c r="U28" s="257">
        <f t="shared" si="6"/>
      </c>
      <c r="V28" s="247">
        <f t="shared" si="7"/>
      </c>
      <c r="W28" s="238">
        <f t="shared" si="8"/>
      </c>
      <c r="X28" s="70"/>
      <c r="Y28" s="266" t="s">
        <v>2486</v>
      </c>
      <c r="Z28" s="400">
        <v>5366</v>
      </c>
      <c r="AA28" s="399">
        <v>0.62</v>
      </c>
      <c r="AB28" s="72"/>
      <c r="AC28" s="72"/>
      <c r="AD28" s="72"/>
      <c r="AE28" s="72"/>
      <c r="AF28" s="72"/>
      <c r="AG28" s="72"/>
      <c r="AH28" s="72"/>
      <c r="AI28" s="72"/>
      <c r="AJ28" s="72"/>
      <c r="AK28" s="53"/>
      <c r="AL28" s="553"/>
      <c r="AM28" s="559"/>
      <c r="AN28" s="270" t="str">
        <f>IF('Fixtures User Input'!B25="","Control Type 1",'Fixtures User Input'!B25)</f>
        <v>Control Type 5</v>
      </c>
      <c r="AO28" s="405" t="str">
        <f>'Fixtures User Input'!C25</f>
        <v>CT5</v>
      </c>
      <c r="AP28" s="413" t="str">
        <f>'Fixtures User Input'!D25</f>
        <v>Edit</v>
      </c>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53"/>
      <c r="BW28" s="53"/>
      <c r="BX28" s="53"/>
      <c r="BY28" s="53"/>
    </row>
    <row r="29" spans="1:77" s="22" customFormat="1" ht="15.75" customHeight="1">
      <c r="A29" s="248">
        <f>ROWS($B$11:B29)</f>
        <v>19</v>
      </c>
      <c r="B29" s="79"/>
      <c r="C29" s="36"/>
      <c r="D29" s="37"/>
      <c r="E29" s="38"/>
      <c r="F29" s="250">
        <f t="shared" si="0"/>
      </c>
      <c r="G29" s="76"/>
      <c r="H29" s="39"/>
      <c r="I29" s="40"/>
      <c r="J29" s="403">
        <f>IF(I29="","",IF(ISERROR(VLOOKUP(I29,'Wattage Table'!$A$3:$G$965,7,0)),"N/A",VLOOKUP(I29,'Wattage Table'!$A$3:$G$965,7,0)))</f>
      </c>
      <c r="K29" s="252">
        <f t="shared" si="9"/>
      </c>
      <c r="L29" s="216"/>
      <c r="M29" s="42"/>
      <c r="N29" s="43"/>
      <c r="O29" s="404">
        <f>IF(N29="","",IF(ISERROR(VLOOKUP(N29,'Wattage Table'!$A$3:$G$965,7,0)),"N/A",VLOOKUP(N29,'Wattage Table'!$A$3:$G$965,7,0)))</f>
      </c>
      <c r="P29" s="252">
        <f t="shared" si="5"/>
      </c>
      <c r="Q29" s="259">
        <f t="shared" si="1"/>
      </c>
      <c r="R29" s="260">
        <f t="shared" si="2"/>
      </c>
      <c r="S29" s="260">
        <f t="shared" si="3"/>
      </c>
      <c r="T29" s="260">
        <f t="shared" si="4"/>
      </c>
      <c r="U29" s="257">
        <f t="shared" si="6"/>
      </c>
      <c r="V29" s="247">
        <f t="shared" si="7"/>
      </c>
      <c r="W29" s="238">
        <f t="shared" si="8"/>
      </c>
      <c r="X29" s="70"/>
      <c r="Y29" s="266" t="s">
        <v>2571</v>
      </c>
      <c r="Z29" s="400">
        <v>2610</v>
      </c>
      <c r="AA29" s="399">
        <v>0.62</v>
      </c>
      <c r="AB29" s="72"/>
      <c r="AC29" s="72"/>
      <c r="AD29" s="72"/>
      <c r="AE29" s="72"/>
      <c r="AF29" s="72"/>
      <c r="AG29" s="72"/>
      <c r="AH29" s="72"/>
      <c r="AI29" s="72"/>
      <c r="AJ29" s="72"/>
      <c r="AK29" s="53"/>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53"/>
      <c r="BW29" s="53"/>
      <c r="BX29" s="53"/>
      <c r="BY29" s="53"/>
    </row>
    <row r="30" spans="1:77" s="22" customFormat="1" ht="15.75" customHeight="1">
      <c r="A30" s="248">
        <f>ROWS($B$11:B30)</f>
        <v>20</v>
      </c>
      <c r="B30" s="79"/>
      <c r="C30" s="36"/>
      <c r="D30" s="37"/>
      <c r="E30" s="38"/>
      <c r="F30" s="250">
        <f t="shared" si="0"/>
      </c>
      <c r="G30" s="76"/>
      <c r="H30" s="39"/>
      <c r="I30" s="40"/>
      <c r="J30" s="403">
        <f>IF(I30="","",IF(ISERROR(VLOOKUP(I30,'Wattage Table'!$A$3:$G$965,7,0)),"N/A",VLOOKUP(I30,'Wattage Table'!$A$3:$G$965,7,0)))</f>
      </c>
      <c r="K30" s="252">
        <f t="shared" si="9"/>
      </c>
      <c r="L30" s="216"/>
      <c r="M30" s="42"/>
      <c r="N30" s="43"/>
      <c r="O30" s="404">
        <f>IF(N30="","",IF(ISERROR(VLOOKUP(N30,'Wattage Table'!$A$3:$G$965,7,0)),"N/A",VLOOKUP(N30,'Wattage Table'!$A$3:$G$965,7,0)))</f>
      </c>
      <c r="P30" s="252">
        <f t="shared" si="5"/>
      </c>
      <c r="Q30" s="259">
        <f t="shared" si="1"/>
      </c>
      <c r="R30" s="260">
        <f t="shared" si="2"/>
      </c>
      <c r="S30" s="260">
        <f t="shared" si="3"/>
      </c>
      <c r="T30" s="260">
        <f t="shared" si="4"/>
      </c>
      <c r="U30" s="257">
        <f t="shared" si="6"/>
      </c>
      <c r="V30" s="247">
        <f t="shared" si="7"/>
      </c>
      <c r="W30" s="238">
        <f t="shared" si="8"/>
      </c>
      <c r="X30" s="70"/>
      <c r="Y30" s="266" t="s">
        <v>2572</v>
      </c>
      <c r="Z30" s="400">
        <v>3425</v>
      </c>
      <c r="AA30" s="399">
        <v>0.62</v>
      </c>
      <c r="AB30" s="72"/>
      <c r="AC30" s="72"/>
      <c r="AD30" s="72"/>
      <c r="AE30" s="72"/>
      <c r="AF30" s="72"/>
      <c r="AG30" s="72"/>
      <c r="AH30" s="72"/>
      <c r="AI30" s="72"/>
      <c r="AJ30" s="72"/>
      <c r="AK30" s="53"/>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53"/>
      <c r="BW30" s="53"/>
      <c r="BX30" s="53"/>
      <c r="BY30" s="53"/>
    </row>
    <row r="31" spans="1:77" s="22" customFormat="1" ht="15.75" customHeight="1">
      <c r="A31" s="248">
        <f>ROWS($B$11:B31)</f>
        <v>21</v>
      </c>
      <c r="B31" s="79"/>
      <c r="C31" s="36"/>
      <c r="D31" s="37"/>
      <c r="E31" s="38"/>
      <c r="F31" s="250">
        <f t="shared" si="0"/>
      </c>
      <c r="G31" s="76"/>
      <c r="H31" s="39"/>
      <c r="I31" s="40"/>
      <c r="J31" s="403">
        <f>IF(I31="","",IF(ISERROR(VLOOKUP(I31,'Wattage Table'!$A$3:$G$965,7,0)),"N/A",VLOOKUP(I31,'Wattage Table'!$A$3:$G$965,7,0)))</f>
      </c>
      <c r="K31" s="252">
        <f t="shared" si="9"/>
      </c>
      <c r="L31" s="216"/>
      <c r="M31" s="42"/>
      <c r="N31" s="43"/>
      <c r="O31" s="404">
        <f>IF(N31="","",IF(ISERROR(VLOOKUP(N31,'Wattage Table'!$A$3:$G$965,7,0)),"N/A",VLOOKUP(N31,'Wattage Table'!$A$3:$G$965,7,0)))</f>
      </c>
      <c r="P31" s="252">
        <f t="shared" si="5"/>
      </c>
      <c r="Q31" s="259">
        <f t="shared" si="1"/>
      </c>
      <c r="R31" s="260">
        <f t="shared" si="2"/>
      </c>
      <c r="S31" s="260">
        <f t="shared" si="3"/>
      </c>
      <c r="T31" s="260">
        <f t="shared" si="4"/>
      </c>
      <c r="U31" s="257">
        <f t="shared" si="6"/>
      </c>
      <c r="V31" s="247">
        <f t="shared" si="7"/>
      </c>
      <c r="W31" s="238">
        <f t="shared" si="8"/>
      </c>
      <c r="X31" s="70"/>
      <c r="Y31" s="266" t="s">
        <v>2573</v>
      </c>
      <c r="Z31" s="400">
        <v>3613</v>
      </c>
      <c r="AA31" s="399">
        <v>0.65</v>
      </c>
      <c r="AB31" s="72"/>
      <c r="AC31" s="72"/>
      <c r="AD31" s="72"/>
      <c r="AE31" s="72"/>
      <c r="AF31" s="72"/>
      <c r="AG31" s="72"/>
      <c r="AH31" s="72"/>
      <c r="AI31" s="72"/>
      <c r="AJ31" s="72"/>
      <c r="AK31" s="53"/>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53"/>
      <c r="BW31" s="53"/>
      <c r="BX31" s="53"/>
      <c r="BY31" s="53"/>
    </row>
    <row r="32" spans="1:77" s="22" customFormat="1" ht="15.75" customHeight="1">
      <c r="A32" s="248">
        <f>ROWS($B$11:B32)</f>
        <v>22</v>
      </c>
      <c r="B32" s="79"/>
      <c r="C32" s="36"/>
      <c r="D32" s="37"/>
      <c r="E32" s="38"/>
      <c r="F32" s="250">
        <f t="shared" si="0"/>
      </c>
      <c r="G32" s="76"/>
      <c r="H32" s="39"/>
      <c r="I32" s="40"/>
      <c r="J32" s="403">
        <f>IF(I32="","",IF(ISERROR(VLOOKUP(I32,'Wattage Table'!$A$3:$G$965,7,0)),"N/A",VLOOKUP(I32,'Wattage Table'!$A$3:$G$965,7,0)))</f>
      </c>
      <c r="K32" s="252">
        <f t="shared" si="9"/>
      </c>
      <c r="L32" s="216"/>
      <c r="M32" s="42"/>
      <c r="N32" s="43"/>
      <c r="O32" s="404">
        <f>IF(N32="","",IF(ISERROR(VLOOKUP(N32,'Wattage Table'!$A$3:$G$965,7,0)),"N/A",VLOOKUP(N32,'Wattage Table'!$A$3:$G$965,7,0)))</f>
      </c>
      <c r="P32" s="252">
        <f t="shared" si="5"/>
      </c>
      <c r="Q32" s="259">
        <f t="shared" si="1"/>
      </c>
      <c r="R32" s="260">
        <f t="shared" si="2"/>
      </c>
      <c r="S32" s="260">
        <f t="shared" si="3"/>
      </c>
      <c r="T32" s="260">
        <f t="shared" si="4"/>
      </c>
      <c r="U32" s="257">
        <f t="shared" si="6"/>
      </c>
      <c r="V32" s="247">
        <f t="shared" si="7"/>
      </c>
      <c r="W32" s="238">
        <f t="shared" si="8"/>
      </c>
      <c r="X32" s="70"/>
      <c r="Y32" s="266" t="s">
        <v>2574</v>
      </c>
      <c r="Z32" s="400">
        <v>2829</v>
      </c>
      <c r="AA32" s="399">
        <v>0.73</v>
      </c>
      <c r="AB32" s="72"/>
      <c r="AC32" s="72"/>
      <c r="AD32" s="72"/>
      <c r="AE32" s="72"/>
      <c r="AF32" s="72"/>
      <c r="AG32" s="72"/>
      <c r="AH32" s="72"/>
      <c r="AI32" s="72"/>
      <c r="AJ32" s="72"/>
      <c r="AK32" s="53"/>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53"/>
      <c r="BW32" s="53"/>
      <c r="BX32" s="53"/>
      <c r="BY32" s="53"/>
    </row>
    <row r="33" spans="1:77" s="22" customFormat="1" ht="15.75" customHeight="1">
      <c r="A33" s="248">
        <f>ROWS($B$11:B33)</f>
        <v>23</v>
      </c>
      <c r="B33" s="80"/>
      <c r="C33" s="41"/>
      <c r="D33" s="37"/>
      <c r="E33" s="38"/>
      <c r="F33" s="250">
        <f t="shared" si="0"/>
      </c>
      <c r="G33" s="76"/>
      <c r="H33" s="39"/>
      <c r="I33" s="40"/>
      <c r="J33" s="403">
        <f>IF(I33="","",IF(ISERROR(VLOOKUP(I33,'Wattage Table'!$A$3:$G$965,7,0)),"N/A",VLOOKUP(I33,'Wattage Table'!$A$3:$G$965,7,0)))</f>
      </c>
      <c r="K33" s="252">
        <f t="shared" si="9"/>
      </c>
      <c r="L33" s="216"/>
      <c r="M33" s="42"/>
      <c r="N33" s="43"/>
      <c r="O33" s="404">
        <f>IF(N33="","",IF(ISERROR(VLOOKUP(N33,'Wattage Table'!$A$3:$G$965,7,0)),"N/A",VLOOKUP(N33,'Wattage Table'!$A$3:$G$965,7,0)))</f>
      </c>
      <c r="P33" s="252">
        <f t="shared" si="5"/>
      </c>
      <c r="Q33" s="259">
        <f t="shared" si="1"/>
      </c>
      <c r="R33" s="260">
        <f t="shared" si="2"/>
      </c>
      <c r="S33" s="260">
        <f t="shared" si="3"/>
      </c>
      <c r="T33" s="260">
        <f t="shared" si="4"/>
      </c>
      <c r="U33" s="257">
        <f t="shared" si="6"/>
      </c>
      <c r="V33" s="247">
        <f t="shared" si="7"/>
      </c>
      <c r="W33" s="238">
        <f t="shared" si="8"/>
      </c>
      <c r="X33" s="70"/>
      <c r="Y33" s="266" t="s">
        <v>2575</v>
      </c>
      <c r="Z33" s="400">
        <v>1810</v>
      </c>
      <c r="AA33" s="399">
        <v>0.62</v>
      </c>
      <c r="AB33" s="71"/>
      <c r="AC33" s="71"/>
      <c r="AD33" s="71"/>
      <c r="AE33" s="71"/>
      <c r="AF33" s="71"/>
      <c r="AG33" s="71"/>
      <c r="AH33" s="71"/>
      <c r="AI33" s="71"/>
      <c r="AJ33" s="71"/>
      <c r="AK33" s="53"/>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53"/>
      <c r="BW33" s="53"/>
      <c r="BX33" s="53"/>
      <c r="BY33" s="53"/>
    </row>
    <row r="34" spans="1:77" s="22" customFormat="1" ht="15.75" customHeight="1">
      <c r="A34" s="248">
        <f>ROWS($B$11:B34)</f>
        <v>24</v>
      </c>
      <c r="B34" s="80"/>
      <c r="C34" s="35"/>
      <c r="D34" s="41"/>
      <c r="E34" s="38"/>
      <c r="F34" s="250">
        <f t="shared" si="0"/>
      </c>
      <c r="G34" s="76"/>
      <c r="H34" s="39"/>
      <c r="I34" s="40"/>
      <c r="J34" s="403">
        <f>IF(I34="","",IF(ISERROR(VLOOKUP(I34,'Wattage Table'!$A$3:$G$965,7,0)),"N/A",VLOOKUP(I34,'Wattage Table'!$A$3:$G$965,7,0)))</f>
      </c>
      <c r="K34" s="252">
        <f t="shared" si="9"/>
      </c>
      <c r="L34" s="216"/>
      <c r="M34" s="42"/>
      <c r="N34" s="43"/>
      <c r="O34" s="404">
        <f>IF(N34="","",IF(ISERROR(VLOOKUP(N34,'Wattage Table'!$A$3:$G$965,7,0)),"N/A",VLOOKUP(N34,'Wattage Table'!$A$3:$G$965,7,0)))</f>
      </c>
      <c r="P34" s="252">
        <f t="shared" si="5"/>
      </c>
      <c r="Q34" s="259">
        <f t="shared" si="1"/>
      </c>
      <c r="R34" s="260">
        <f t="shared" si="2"/>
      </c>
      <c r="S34" s="260">
        <f t="shared" si="3"/>
      </c>
      <c r="T34" s="260">
        <f t="shared" si="4"/>
      </c>
      <c r="U34" s="257">
        <f t="shared" si="6"/>
      </c>
      <c r="V34" s="247">
        <f t="shared" si="7"/>
      </c>
      <c r="W34" s="238">
        <f t="shared" si="8"/>
      </c>
      <c r="X34" s="70"/>
      <c r="Y34" s="266" t="s">
        <v>2576</v>
      </c>
      <c r="Z34" s="400">
        <v>3420</v>
      </c>
      <c r="AA34" s="399">
        <v>0.62</v>
      </c>
      <c r="AB34" s="71"/>
      <c r="AC34" s="71"/>
      <c r="AD34" s="71"/>
      <c r="AE34" s="71"/>
      <c r="AF34" s="71"/>
      <c r="AG34" s="71"/>
      <c r="AH34" s="71"/>
      <c r="AI34" s="71"/>
      <c r="AJ34" s="71"/>
      <c r="AK34" s="53"/>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53"/>
      <c r="BW34" s="53"/>
      <c r="BX34" s="53"/>
      <c r="BY34" s="53"/>
    </row>
    <row r="35" spans="1:77" s="22" customFormat="1" ht="15.75" customHeight="1">
      <c r="A35" s="248">
        <f>ROWS($B$11:B35)</f>
        <v>25</v>
      </c>
      <c r="B35" s="80"/>
      <c r="C35" s="35"/>
      <c r="D35" s="41"/>
      <c r="E35" s="38"/>
      <c r="F35" s="250">
        <f t="shared" si="0"/>
      </c>
      <c r="G35" s="76"/>
      <c r="H35" s="39"/>
      <c r="I35" s="40"/>
      <c r="J35" s="403">
        <f>IF(I35="","",IF(ISERROR(VLOOKUP(I35,'Wattage Table'!$A$3:$G$965,7,0)),"N/A",VLOOKUP(I35,'Wattage Table'!$A$3:$G$965,7,0)))</f>
      </c>
      <c r="K35" s="252">
        <f t="shared" si="9"/>
      </c>
      <c r="L35" s="216"/>
      <c r="M35" s="42"/>
      <c r="N35" s="43"/>
      <c r="O35" s="404">
        <f>IF(N35="","",IF(ISERROR(VLOOKUP(N35,'Wattage Table'!$A$3:$G$965,7,0)),"N/A",VLOOKUP(N35,'Wattage Table'!$A$3:$G$965,7,0)))</f>
      </c>
      <c r="P35" s="252">
        <f t="shared" si="5"/>
      </c>
      <c r="Q35" s="259">
        <f t="shared" si="1"/>
      </c>
      <c r="R35" s="260">
        <f t="shared" si="2"/>
      </c>
      <c r="S35" s="260">
        <f t="shared" si="3"/>
      </c>
      <c r="T35" s="260">
        <f t="shared" si="4"/>
      </c>
      <c r="U35" s="257">
        <f t="shared" si="6"/>
      </c>
      <c r="V35" s="247">
        <f t="shared" si="7"/>
      </c>
      <c r="W35" s="238">
        <f t="shared" si="8"/>
      </c>
      <c r="X35" s="70"/>
      <c r="Y35" s="266" t="s">
        <v>1978</v>
      </c>
      <c r="Z35" s="400">
        <v>2316</v>
      </c>
      <c r="AA35" s="399">
        <v>0.54</v>
      </c>
      <c r="AB35" s="71"/>
      <c r="AC35" s="71"/>
      <c r="AD35" s="71"/>
      <c r="AE35" s="71"/>
      <c r="AF35" s="71"/>
      <c r="AG35" s="71"/>
      <c r="AH35" s="71"/>
      <c r="AI35" s="71"/>
      <c r="AJ35" s="71"/>
      <c r="AK35" s="53"/>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53"/>
      <c r="BW35" s="53"/>
      <c r="BX35" s="53"/>
      <c r="BY35" s="53"/>
    </row>
    <row r="36" spans="1:77" s="22" customFormat="1" ht="15.75" customHeight="1">
      <c r="A36" s="248">
        <f>ROWS($B$11:B36)</f>
        <v>26</v>
      </c>
      <c r="B36" s="80"/>
      <c r="C36" s="35"/>
      <c r="D36" s="41"/>
      <c r="E36" s="38"/>
      <c r="F36" s="250">
        <f t="shared" si="0"/>
      </c>
      <c r="G36" s="76"/>
      <c r="H36" s="39"/>
      <c r="I36" s="40"/>
      <c r="J36" s="403">
        <f>IF(I36="","",IF(ISERROR(VLOOKUP(I36,'Wattage Table'!$A$3:$G$965,7,0)),"N/A",VLOOKUP(I36,'Wattage Table'!$A$3:$G$965,7,0)))</f>
      </c>
      <c r="K36" s="252">
        <f t="shared" si="9"/>
      </c>
      <c r="L36" s="216"/>
      <c r="M36" s="42"/>
      <c r="N36" s="43"/>
      <c r="O36" s="404">
        <f>IF(N36="","",IF(ISERROR(VLOOKUP(N36,'Wattage Table'!$A$3:$G$965,7,0)),"N/A",VLOOKUP(N36,'Wattage Table'!$A$3:$G$965,7,0)))</f>
      </c>
      <c r="P36" s="252">
        <f t="shared" si="5"/>
      </c>
      <c r="Q36" s="259">
        <f t="shared" si="1"/>
      </c>
      <c r="R36" s="260">
        <f t="shared" si="2"/>
      </c>
      <c r="S36" s="260">
        <f t="shared" si="3"/>
      </c>
      <c r="T36" s="260">
        <f t="shared" si="4"/>
      </c>
      <c r="U36" s="257">
        <f t="shared" si="6"/>
      </c>
      <c r="V36" s="247">
        <f t="shared" si="7"/>
      </c>
      <c r="W36" s="238">
        <f t="shared" si="8"/>
      </c>
      <c r="X36" s="70"/>
      <c r="Y36" s="266" t="s">
        <v>2551</v>
      </c>
      <c r="Z36" s="400">
        <v>8760</v>
      </c>
      <c r="AA36" s="399">
        <v>1</v>
      </c>
      <c r="AB36" s="71"/>
      <c r="AC36" s="71"/>
      <c r="AD36" s="71"/>
      <c r="AE36" s="71"/>
      <c r="AF36" s="71"/>
      <c r="AG36" s="71"/>
      <c r="AH36" s="71"/>
      <c r="AI36" s="71"/>
      <c r="AJ36" s="71"/>
      <c r="AK36" s="53"/>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53"/>
      <c r="BW36" s="53"/>
      <c r="BX36" s="53"/>
      <c r="BY36" s="53"/>
    </row>
    <row r="37" spans="1:77" s="22" customFormat="1" ht="15.75" customHeight="1">
      <c r="A37" s="248">
        <f>ROWS($B$11:B37)</f>
        <v>27</v>
      </c>
      <c r="B37" s="80"/>
      <c r="C37" s="35"/>
      <c r="D37" s="41"/>
      <c r="E37" s="38"/>
      <c r="F37" s="250">
        <f t="shared" si="0"/>
      </c>
      <c r="G37" s="76"/>
      <c r="H37" s="39"/>
      <c r="I37" s="40"/>
      <c r="J37" s="403">
        <f>IF(I37="","",IF(ISERROR(VLOOKUP(I37,'Wattage Table'!$A$3:$G$965,7,0)),"N/A",VLOOKUP(I37,'Wattage Table'!$A$3:$G$965,7,0)))</f>
      </c>
      <c r="K37" s="252">
        <f t="shared" si="9"/>
      </c>
      <c r="L37" s="216"/>
      <c r="M37" s="42"/>
      <c r="N37" s="43"/>
      <c r="O37" s="404">
        <f>IF(N37="","",IF(ISERROR(VLOOKUP(N37,'Wattage Table'!$A$3:$G$965,7,0)),"N/A",VLOOKUP(N37,'Wattage Table'!$A$3:$G$965,7,0)))</f>
      </c>
      <c r="P37" s="252">
        <f t="shared" si="5"/>
      </c>
      <c r="Q37" s="259">
        <f t="shared" si="1"/>
      </c>
      <c r="R37" s="260">
        <f t="shared" si="2"/>
      </c>
      <c r="S37" s="260">
        <f t="shared" si="3"/>
      </c>
      <c r="T37" s="260">
        <f t="shared" si="4"/>
      </c>
      <c r="U37" s="257">
        <f t="shared" si="6"/>
      </c>
      <c r="V37" s="247">
        <f t="shared" si="7"/>
      </c>
      <c r="W37" s="238">
        <f t="shared" si="8"/>
      </c>
      <c r="X37" s="70"/>
      <c r="Y37" s="266" t="s">
        <v>2141</v>
      </c>
      <c r="Z37" s="267" t="str">
        <f>IF(ISBLANK('Fixtures User Input'!C4),"Edit",'Fixtures User Input'!C4)</f>
        <v>Edit</v>
      </c>
      <c r="AA37" s="267" t="str">
        <f>IF(ISBLANK('Fixtures User Input'!D4),"Edit",'Fixtures User Input'!D4)</f>
        <v>Edit</v>
      </c>
      <c r="AB37" s="71"/>
      <c r="AC37" s="71"/>
      <c r="AD37" s="71"/>
      <c r="AE37" s="71"/>
      <c r="AF37" s="71"/>
      <c r="AG37" s="71"/>
      <c r="AH37" s="71"/>
      <c r="AI37" s="71"/>
      <c r="AJ37" s="71"/>
      <c r="AK37" s="53"/>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53"/>
      <c r="BW37" s="53"/>
      <c r="BX37" s="53"/>
      <c r="BY37" s="53"/>
    </row>
    <row r="38" spans="1:77" s="22" customFormat="1" ht="15.75" customHeight="1">
      <c r="A38" s="248">
        <f>ROWS($B$11:B38)</f>
        <v>28</v>
      </c>
      <c r="B38" s="80"/>
      <c r="C38" s="35"/>
      <c r="D38" s="41"/>
      <c r="E38" s="38"/>
      <c r="F38" s="250">
        <f t="shared" si="0"/>
      </c>
      <c r="G38" s="76"/>
      <c r="H38" s="39"/>
      <c r="I38" s="40"/>
      <c r="J38" s="403">
        <f>IF(I38="","",IF(ISERROR(VLOOKUP(I38,'Wattage Table'!$A$3:$G$965,7,0)),"N/A",VLOOKUP(I38,'Wattage Table'!$A$3:$G$965,7,0)))</f>
      </c>
      <c r="K38" s="252">
        <f t="shared" si="9"/>
      </c>
      <c r="L38" s="216"/>
      <c r="M38" s="42"/>
      <c r="N38" s="43"/>
      <c r="O38" s="404">
        <f>IF(N38="","",IF(ISERROR(VLOOKUP(N38,'Wattage Table'!$A$3:$G$965,7,0)),"N/A",VLOOKUP(N38,'Wattage Table'!$A$3:$G$965,7,0)))</f>
      </c>
      <c r="P38" s="252">
        <f t="shared" si="5"/>
      </c>
      <c r="Q38" s="259">
        <f t="shared" si="1"/>
      </c>
      <c r="R38" s="260">
        <f t="shared" si="2"/>
      </c>
      <c r="S38" s="260">
        <f t="shared" si="3"/>
      </c>
      <c r="T38" s="260">
        <f t="shared" si="4"/>
      </c>
      <c r="U38" s="257">
        <f t="shared" si="6"/>
      </c>
      <c r="V38" s="247">
        <f t="shared" si="7"/>
      </c>
      <c r="W38" s="238">
        <f t="shared" si="8"/>
      </c>
      <c r="X38" s="70"/>
      <c r="Y38" s="71"/>
      <c r="Z38" s="71"/>
      <c r="AA38" s="71"/>
      <c r="AB38" s="71"/>
      <c r="AC38" s="71"/>
      <c r="AD38" s="71"/>
      <c r="AE38" s="71"/>
      <c r="AF38" s="71"/>
      <c r="AG38" s="71"/>
      <c r="AH38" s="71"/>
      <c r="AI38" s="71"/>
      <c r="AJ38" s="71"/>
      <c r="AK38" s="53"/>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53"/>
      <c r="BW38" s="53"/>
      <c r="BX38" s="53"/>
      <c r="BY38" s="53"/>
    </row>
    <row r="39" spans="1:77" s="22" customFormat="1" ht="15.75" customHeight="1">
      <c r="A39" s="248">
        <f>ROWS($B$11:B39)</f>
        <v>29</v>
      </c>
      <c r="B39" s="80"/>
      <c r="C39" s="35"/>
      <c r="D39" s="41"/>
      <c r="E39" s="38"/>
      <c r="F39" s="250">
        <f t="shared" si="0"/>
      </c>
      <c r="G39" s="76"/>
      <c r="H39" s="39"/>
      <c r="I39" s="40"/>
      <c r="J39" s="403">
        <f>IF(I39="","",IF(ISERROR(VLOOKUP(I39,'Wattage Table'!$A$3:$G$965,7,0)),"N/A",VLOOKUP(I39,'Wattage Table'!$A$3:$G$965,7,0)))</f>
      </c>
      <c r="K39" s="252">
        <f t="shared" si="9"/>
      </c>
      <c r="L39" s="216"/>
      <c r="M39" s="42"/>
      <c r="N39" s="43"/>
      <c r="O39" s="404">
        <f>IF(N39="","",IF(ISERROR(VLOOKUP(N39,'Wattage Table'!$A$3:$G$965,7,0)),"N/A",VLOOKUP(N39,'Wattage Table'!$A$3:$G$965,7,0)))</f>
      </c>
      <c r="P39" s="252">
        <f t="shared" si="5"/>
      </c>
      <c r="Q39" s="259">
        <f t="shared" si="1"/>
      </c>
      <c r="R39" s="260">
        <f t="shared" si="2"/>
      </c>
      <c r="S39" s="260">
        <f t="shared" si="3"/>
      </c>
      <c r="T39" s="260">
        <f t="shared" si="4"/>
      </c>
      <c r="U39" s="257">
        <f t="shared" si="6"/>
      </c>
      <c r="V39" s="247">
        <f t="shared" si="7"/>
      </c>
      <c r="W39" s="238">
        <f t="shared" si="8"/>
      </c>
      <c r="X39" s="70"/>
      <c r="Y39" s="71"/>
      <c r="Z39" s="71"/>
      <c r="AA39" s="71"/>
      <c r="AB39" s="71"/>
      <c r="AC39" s="71"/>
      <c r="AD39" s="71"/>
      <c r="AE39" s="71"/>
      <c r="AF39" s="71"/>
      <c r="AG39" s="71"/>
      <c r="AH39" s="71"/>
      <c r="AI39" s="71"/>
      <c r="AJ39" s="71"/>
      <c r="AK39" s="53"/>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53"/>
      <c r="BW39" s="53"/>
      <c r="BX39" s="53"/>
      <c r="BY39" s="53"/>
    </row>
    <row r="40" spans="1:77" s="22" customFormat="1" ht="15.75" customHeight="1">
      <c r="A40" s="248">
        <f>ROWS($B$11:B40)</f>
        <v>30</v>
      </c>
      <c r="B40" s="80"/>
      <c r="C40" s="35"/>
      <c r="D40" s="41"/>
      <c r="E40" s="38"/>
      <c r="F40" s="250">
        <f t="shared" si="0"/>
      </c>
      <c r="G40" s="76"/>
      <c r="H40" s="39"/>
      <c r="I40" s="40"/>
      <c r="J40" s="403">
        <f>IF(I40="","",IF(ISERROR(VLOOKUP(I40,'Wattage Table'!$A$3:$G$965,7,0)),"N/A",VLOOKUP(I40,'Wattage Table'!$A$3:$G$965,7,0)))</f>
      </c>
      <c r="K40" s="252">
        <f t="shared" si="9"/>
      </c>
      <c r="L40" s="216"/>
      <c r="M40" s="42"/>
      <c r="N40" s="43"/>
      <c r="O40" s="404">
        <f>IF(N40="","",IF(ISERROR(VLOOKUP(N40,'Wattage Table'!$A$3:$G$965,7,0)),"N/A",VLOOKUP(N40,'Wattage Table'!$A$3:$G$965,7,0)))</f>
      </c>
      <c r="P40" s="252">
        <f t="shared" si="5"/>
      </c>
      <c r="Q40" s="259">
        <f t="shared" si="1"/>
      </c>
      <c r="R40" s="260">
        <f t="shared" si="2"/>
      </c>
      <c r="S40" s="260">
        <f t="shared" si="3"/>
      </c>
      <c r="T40" s="260">
        <f t="shared" si="4"/>
      </c>
      <c r="U40" s="257">
        <f t="shared" si="6"/>
      </c>
      <c r="V40" s="247">
        <f t="shared" si="7"/>
      </c>
      <c r="W40" s="238">
        <f t="shared" si="8"/>
      </c>
      <c r="X40" s="70"/>
      <c r="Y40" s="71"/>
      <c r="Z40" s="71"/>
      <c r="AA40" s="71"/>
      <c r="AB40" s="71"/>
      <c r="AC40" s="71"/>
      <c r="AD40" s="71"/>
      <c r="AE40" s="71"/>
      <c r="AF40" s="71"/>
      <c r="AG40" s="71"/>
      <c r="AH40" s="71"/>
      <c r="AI40" s="71"/>
      <c r="AJ40" s="71"/>
      <c r="AK40" s="53"/>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53"/>
      <c r="BW40" s="53"/>
      <c r="BX40" s="53"/>
      <c r="BY40" s="53"/>
    </row>
    <row r="41" spans="1:77" s="22" customFormat="1" ht="15.75" customHeight="1">
      <c r="A41" s="248">
        <f>ROWS($B$11:B41)</f>
        <v>31</v>
      </c>
      <c r="B41" s="80"/>
      <c r="C41" s="35"/>
      <c r="D41" s="41"/>
      <c r="E41" s="38"/>
      <c r="F41" s="250">
        <f t="shared" si="0"/>
      </c>
      <c r="G41" s="76"/>
      <c r="H41" s="39"/>
      <c r="I41" s="40"/>
      <c r="J41" s="403">
        <f>IF(I41="","",IF(ISERROR(VLOOKUP(I41,'Wattage Table'!$A$3:$G$965,7,0)),"N/A",VLOOKUP(I41,'Wattage Table'!$A$3:$G$965,7,0)))</f>
      </c>
      <c r="K41" s="252">
        <f t="shared" si="9"/>
      </c>
      <c r="L41" s="216"/>
      <c r="M41" s="42"/>
      <c r="N41" s="43"/>
      <c r="O41" s="404">
        <f>IF(N41="","",IF(ISERROR(VLOOKUP(N41,'Wattage Table'!$A$3:$G$965,7,0)),"N/A",VLOOKUP(N41,'Wattage Table'!$A$3:$G$965,7,0)))</f>
      </c>
      <c r="P41" s="252">
        <f t="shared" si="5"/>
      </c>
      <c r="Q41" s="259">
        <f t="shared" si="1"/>
      </c>
      <c r="R41" s="260">
        <f t="shared" si="2"/>
      </c>
      <c r="S41" s="260">
        <f t="shared" si="3"/>
      </c>
      <c r="T41" s="260">
        <f t="shared" si="4"/>
      </c>
      <c r="U41" s="257">
        <f t="shared" si="6"/>
      </c>
      <c r="V41" s="247">
        <f t="shared" si="7"/>
      </c>
      <c r="W41" s="238">
        <f t="shared" si="8"/>
      </c>
      <c r="X41" s="70"/>
      <c r="Y41" s="71"/>
      <c r="Z41" s="71"/>
      <c r="AA41" s="71"/>
      <c r="AB41" s="71"/>
      <c r="AC41" s="71"/>
      <c r="AD41" s="71"/>
      <c r="AE41" s="71"/>
      <c r="AF41" s="71"/>
      <c r="AG41" s="71"/>
      <c r="AH41" s="71"/>
      <c r="AI41" s="71"/>
      <c r="AJ41" s="71"/>
      <c r="AK41" s="53"/>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53"/>
      <c r="BW41" s="53"/>
      <c r="BX41" s="53"/>
      <c r="BY41" s="53"/>
    </row>
    <row r="42" spans="1:77" s="22" customFormat="1" ht="15.75" customHeight="1">
      <c r="A42" s="248">
        <f>ROWS($B$11:B42)</f>
        <v>32</v>
      </c>
      <c r="B42" s="80"/>
      <c r="C42" s="35"/>
      <c r="D42" s="41"/>
      <c r="E42" s="38"/>
      <c r="F42" s="250">
        <f t="shared" si="0"/>
      </c>
      <c r="G42" s="76"/>
      <c r="H42" s="39"/>
      <c r="I42" s="40"/>
      <c r="J42" s="403">
        <f>IF(I42="","",IF(ISERROR(VLOOKUP(I42,'Wattage Table'!$A$3:$G$965,7,0)),"N/A",VLOOKUP(I42,'Wattage Table'!$A$3:$G$965,7,0)))</f>
      </c>
      <c r="K42" s="252">
        <f t="shared" si="9"/>
      </c>
      <c r="L42" s="216"/>
      <c r="M42" s="42"/>
      <c r="N42" s="43"/>
      <c r="O42" s="404">
        <f>IF(N42="","",IF(ISERROR(VLOOKUP(N42,'Wattage Table'!$A$3:$G$965,7,0)),"N/A",VLOOKUP(N42,'Wattage Table'!$A$3:$G$965,7,0)))</f>
      </c>
      <c r="P42" s="252">
        <f t="shared" si="5"/>
      </c>
      <c r="Q42" s="259">
        <f t="shared" si="1"/>
      </c>
      <c r="R42" s="260">
        <f t="shared" si="2"/>
      </c>
      <c r="S42" s="260">
        <f t="shared" si="3"/>
      </c>
      <c r="T42" s="260">
        <f t="shared" si="4"/>
      </c>
      <c r="U42" s="257">
        <f t="shared" si="6"/>
      </c>
      <c r="V42" s="247">
        <f t="shared" si="7"/>
      </c>
      <c r="W42" s="238">
        <f t="shared" si="8"/>
      </c>
      <c r="X42" s="70"/>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53"/>
      <c r="BW42" s="53"/>
      <c r="BX42" s="53"/>
      <c r="BY42" s="53"/>
    </row>
    <row r="43" spans="1:77" s="22" customFormat="1" ht="15.75" customHeight="1">
      <c r="A43" s="248">
        <f>ROWS($B$11:B43)</f>
        <v>33</v>
      </c>
      <c r="B43" s="80"/>
      <c r="C43" s="35"/>
      <c r="D43" s="41"/>
      <c r="E43" s="38"/>
      <c r="F43" s="250">
        <f aca="true" t="shared" si="10" ref="F43:F60">IF(E43="","",VLOOKUP(E43,$AC$10:$AE$20,2,FALSE))</f>
      </c>
      <c r="G43" s="76"/>
      <c r="H43" s="39"/>
      <c r="I43" s="40"/>
      <c r="J43" s="403">
        <f>IF(I43="","",IF(ISERROR(VLOOKUP(I43,'Wattage Table'!$A$3:$G$965,7,0)),"N/A",VLOOKUP(I43,'Wattage Table'!$A$3:$G$965,7,0)))</f>
      </c>
      <c r="K43" s="252">
        <f t="shared" si="9"/>
      </c>
      <c r="L43" s="216"/>
      <c r="M43" s="42"/>
      <c r="N43" s="43"/>
      <c r="O43" s="404">
        <f>IF(N43="","",IF(ISERROR(VLOOKUP(N43,'Wattage Table'!$A$3:$G$965,7,0)),"N/A",VLOOKUP(N43,'Wattage Table'!$A$3:$G$965,7,0)))</f>
      </c>
      <c r="P43" s="252">
        <f t="shared" si="5"/>
      </c>
      <c r="Q43" s="259">
        <f aca="true" t="shared" si="11" ref="Q43:Q60">IF(OR(ISBLANK(I43),ISBLANK(N43)),"",(K43-P43))</f>
      </c>
      <c r="R43" s="260">
        <f aca="true" t="shared" si="12" ref="R43:R60">IF(OR(ISBLANK(I43),ISBLANK(N43)),"",VLOOKUP(E43,$AC$10:$AE$20,3,FALSE))</f>
      </c>
      <c r="S43" s="260">
        <f t="shared" si="3"/>
      </c>
      <c r="T43" s="260">
        <f t="shared" si="4"/>
      </c>
      <c r="U43" s="257">
        <f t="shared" si="6"/>
      </c>
      <c r="V43" s="247">
        <f t="shared" si="7"/>
      </c>
      <c r="W43" s="238">
        <f t="shared" si="8"/>
      </c>
      <c r="X43" s="70"/>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53"/>
      <c r="BW43" s="53"/>
      <c r="BX43" s="53"/>
      <c r="BY43" s="53"/>
    </row>
    <row r="44" spans="1:77" s="22" customFormat="1" ht="15.75" customHeight="1">
      <c r="A44" s="248">
        <f>ROWS($B$11:B44)</f>
        <v>34</v>
      </c>
      <c r="B44" s="80"/>
      <c r="C44" s="35"/>
      <c r="D44" s="41"/>
      <c r="E44" s="38"/>
      <c r="F44" s="250">
        <f t="shared" si="10"/>
      </c>
      <c r="G44" s="76"/>
      <c r="H44" s="39"/>
      <c r="I44" s="40"/>
      <c r="J44" s="403">
        <f>IF(I44="","",IF(ISERROR(VLOOKUP(I44,'Wattage Table'!$A$3:$G$965,7,0)),"N/A",VLOOKUP(I44,'Wattage Table'!$A$3:$G$965,7,0)))</f>
      </c>
      <c r="K44" s="252">
        <f t="shared" si="9"/>
      </c>
      <c r="L44" s="216"/>
      <c r="M44" s="42"/>
      <c r="N44" s="43"/>
      <c r="O44" s="404">
        <f>IF(N44="","",IF(ISERROR(VLOOKUP(N44,'Wattage Table'!$A$3:$G$965,7,0)),"N/A",VLOOKUP(N44,'Wattage Table'!$A$3:$G$965,7,0)))</f>
      </c>
      <c r="P44" s="252">
        <f t="shared" si="5"/>
      </c>
      <c r="Q44" s="259">
        <f t="shared" si="11"/>
      </c>
      <c r="R44" s="260">
        <f t="shared" si="12"/>
      </c>
      <c r="S44" s="260">
        <f t="shared" si="3"/>
      </c>
      <c r="T44" s="260">
        <f t="shared" si="4"/>
      </c>
      <c r="U44" s="257">
        <f t="shared" si="6"/>
      </c>
      <c r="V44" s="247">
        <f t="shared" si="7"/>
      </c>
      <c r="W44" s="238">
        <f t="shared" si="8"/>
      </c>
      <c r="X44" s="70"/>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53"/>
      <c r="BW44" s="53"/>
      <c r="BX44" s="53"/>
      <c r="BY44" s="53"/>
    </row>
    <row r="45" spans="1:77" s="22" customFormat="1" ht="15.75" customHeight="1">
      <c r="A45" s="248">
        <f>ROWS($B$11:B45)</f>
        <v>35</v>
      </c>
      <c r="B45" s="80"/>
      <c r="C45" s="35"/>
      <c r="D45" s="41"/>
      <c r="E45" s="38"/>
      <c r="F45" s="250">
        <f t="shared" si="10"/>
      </c>
      <c r="G45" s="76"/>
      <c r="H45" s="39"/>
      <c r="I45" s="40"/>
      <c r="J45" s="403">
        <f>IF(I45="","",IF(ISERROR(VLOOKUP(I45,'Wattage Table'!$A$3:$G$965,7,0)),"N/A",VLOOKUP(I45,'Wattage Table'!$A$3:$G$965,7,0)))</f>
      </c>
      <c r="K45" s="252">
        <f t="shared" si="9"/>
      </c>
      <c r="L45" s="216"/>
      <c r="M45" s="42"/>
      <c r="N45" s="43"/>
      <c r="O45" s="404">
        <f>IF(N45="","",IF(ISERROR(VLOOKUP(N45,'Wattage Table'!$A$3:$G$965,7,0)),"N/A",VLOOKUP(N45,'Wattage Table'!$A$3:$G$965,7,0)))</f>
      </c>
      <c r="P45" s="252">
        <f t="shared" si="5"/>
      </c>
      <c r="Q45" s="259">
        <f t="shared" si="11"/>
      </c>
      <c r="R45" s="260">
        <f t="shared" si="12"/>
      </c>
      <c r="S45" s="260">
        <f aca="true" t="shared" si="13" ref="S45:S60">IF(ISBLANK(G45),"",VLOOKUP(G45,$AH$10:$AJ$14,2,FALSE))</f>
      </c>
      <c r="T45" s="260">
        <f aca="true" t="shared" si="14" ref="T45:T60">IF(ISBLANK(G45),"",VLOOKUP(G45,$AH$10:$AJ$14,3,FALSE))</f>
      </c>
      <c r="U45" s="257">
        <f t="shared" si="6"/>
      </c>
      <c r="V45" s="247">
        <f t="shared" si="7"/>
      </c>
      <c r="W45" s="238">
        <f t="shared" si="8"/>
      </c>
      <c r="X45" s="70"/>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53"/>
      <c r="BW45" s="53"/>
      <c r="BX45" s="53"/>
      <c r="BY45" s="53"/>
    </row>
    <row r="46" spans="1:77" s="22" customFormat="1" ht="15.75" customHeight="1">
      <c r="A46" s="248">
        <f>ROWS($B$11:B46)</f>
        <v>36</v>
      </c>
      <c r="B46" s="80"/>
      <c r="C46" s="35"/>
      <c r="D46" s="41"/>
      <c r="E46" s="38"/>
      <c r="F46" s="250">
        <f t="shared" si="10"/>
      </c>
      <c r="G46" s="76"/>
      <c r="H46" s="39"/>
      <c r="I46" s="40"/>
      <c r="J46" s="403">
        <f>IF(I46="","",IF(ISERROR(VLOOKUP(I46,'Wattage Table'!$A$3:$G$965,7,0)),"N/A",VLOOKUP(I46,'Wattage Table'!$A$3:$G$965,7,0)))</f>
      </c>
      <c r="K46" s="252">
        <f t="shared" si="9"/>
      </c>
      <c r="L46" s="216"/>
      <c r="M46" s="42"/>
      <c r="N46" s="43"/>
      <c r="O46" s="404">
        <f>IF(N46="","",IF(ISERROR(VLOOKUP(N46,'Wattage Table'!$A$3:$G$965,7,0)),"N/A",VLOOKUP(N46,'Wattage Table'!$A$3:$G$965,7,0)))</f>
      </c>
      <c r="P46" s="252">
        <f t="shared" si="5"/>
      </c>
      <c r="Q46" s="259">
        <f t="shared" si="11"/>
      </c>
      <c r="R46" s="260">
        <f t="shared" si="12"/>
      </c>
      <c r="S46" s="260">
        <f t="shared" si="13"/>
      </c>
      <c r="T46" s="260">
        <f t="shared" si="14"/>
      </c>
      <c r="U46" s="257">
        <f t="shared" si="6"/>
      </c>
      <c r="V46" s="247">
        <f t="shared" si="7"/>
      </c>
      <c r="W46" s="238">
        <f t="shared" si="8"/>
      </c>
      <c r="X46" s="70"/>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53"/>
      <c r="BW46" s="53"/>
      <c r="BX46" s="53"/>
      <c r="BY46" s="53"/>
    </row>
    <row r="47" spans="1:77" s="22" customFormat="1" ht="15.75" customHeight="1">
      <c r="A47" s="248">
        <f>ROWS($B$11:B47)</f>
        <v>37</v>
      </c>
      <c r="B47" s="80"/>
      <c r="C47" s="35"/>
      <c r="D47" s="41"/>
      <c r="E47" s="38"/>
      <c r="F47" s="250">
        <f t="shared" si="10"/>
      </c>
      <c r="G47" s="76"/>
      <c r="H47" s="39"/>
      <c r="I47" s="40"/>
      <c r="J47" s="403">
        <f>IF(I47="","",IF(ISERROR(VLOOKUP(I47,'Wattage Table'!$A$3:$G$965,7,0)),"N/A",VLOOKUP(I47,'Wattage Table'!$A$3:$G$965,7,0)))</f>
      </c>
      <c r="K47" s="252">
        <f t="shared" si="9"/>
      </c>
      <c r="L47" s="216"/>
      <c r="M47" s="42"/>
      <c r="N47" s="43"/>
      <c r="O47" s="404">
        <f>IF(N47="","",IF(ISERROR(VLOOKUP(N47,'Wattage Table'!$A$3:$G$965,7,0)),"N/A",VLOOKUP(N47,'Wattage Table'!$A$3:$G$965,7,0)))</f>
      </c>
      <c r="P47" s="252">
        <f t="shared" si="5"/>
      </c>
      <c r="Q47" s="259">
        <f t="shared" si="11"/>
      </c>
      <c r="R47" s="260">
        <f t="shared" si="12"/>
      </c>
      <c r="S47" s="260">
        <f t="shared" si="13"/>
      </c>
      <c r="T47" s="260">
        <f t="shared" si="14"/>
      </c>
      <c r="U47" s="257">
        <f t="shared" si="6"/>
      </c>
      <c r="V47" s="247">
        <f t="shared" si="7"/>
      </c>
      <c r="W47" s="238">
        <f t="shared" si="8"/>
      </c>
      <c r="X47" s="70"/>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53"/>
      <c r="BW47" s="53"/>
      <c r="BX47" s="53"/>
      <c r="BY47" s="53"/>
    </row>
    <row r="48" spans="1:77" s="22" customFormat="1" ht="15.75" customHeight="1">
      <c r="A48" s="248">
        <f>ROWS($B$11:B48)</f>
        <v>38</v>
      </c>
      <c r="B48" s="80"/>
      <c r="C48" s="35"/>
      <c r="D48" s="41"/>
      <c r="E48" s="38"/>
      <c r="F48" s="250">
        <f t="shared" si="10"/>
      </c>
      <c r="G48" s="76"/>
      <c r="H48" s="39"/>
      <c r="I48" s="40"/>
      <c r="J48" s="403">
        <f>IF(I48="","",IF(ISERROR(VLOOKUP(I48,'Wattage Table'!$A$3:$G$965,7,0)),"N/A",VLOOKUP(I48,'Wattage Table'!$A$3:$G$965,7,0)))</f>
      </c>
      <c r="K48" s="252">
        <f t="shared" si="9"/>
      </c>
      <c r="L48" s="216"/>
      <c r="M48" s="42"/>
      <c r="N48" s="43"/>
      <c r="O48" s="404">
        <f>IF(N48="","",IF(ISERROR(VLOOKUP(N48,'Wattage Table'!$A$3:$G$965,7,0)),"N/A",VLOOKUP(N48,'Wattage Table'!$A$3:$G$965,7,0)))</f>
      </c>
      <c r="P48" s="252">
        <f t="shared" si="5"/>
      </c>
      <c r="Q48" s="259">
        <f t="shared" si="11"/>
      </c>
      <c r="R48" s="260">
        <f t="shared" si="12"/>
      </c>
      <c r="S48" s="260">
        <f t="shared" si="13"/>
      </c>
      <c r="T48" s="260">
        <f t="shared" si="14"/>
      </c>
      <c r="U48" s="257">
        <f t="shared" si="6"/>
      </c>
      <c r="V48" s="247">
        <f t="shared" si="7"/>
      </c>
      <c r="W48" s="238">
        <f t="shared" si="8"/>
      </c>
      <c r="X48" s="70"/>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53"/>
      <c r="BW48" s="53"/>
      <c r="BX48" s="53"/>
      <c r="BY48" s="53"/>
    </row>
    <row r="49" spans="1:77" s="22" customFormat="1" ht="15.75" customHeight="1">
      <c r="A49" s="248">
        <f>ROWS($B$11:B49)</f>
        <v>39</v>
      </c>
      <c r="B49" s="80"/>
      <c r="C49" s="35"/>
      <c r="D49" s="41"/>
      <c r="E49" s="38"/>
      <c r="F49" s="250">
        <f t="shared" si="10"/>
      </c>
      <c r="G49" s="76"/>
      <c r="H49" s="39"/>
      <c r="I49" s="40"/>
      <c r="J49" s="403">
        <f>IF(I49="","",IF(ISERROR(VLOOKUP(I49,'Wattage Table'!$A$3:$G$965,7,0)),"N/A",VLOOKUP(I49,'Wattage Table'!$A$3:$G$965,7,0)))</f>
      </c>
      <c r="K49" s="252">
        <f t="shared" si="9"/>
      </c>
      <c r="L49" s="216"/>
      <c r="M49" s="42"/>
      <c r="N49" s="43"/>
      <c r="O49" s="404">
        <f>IF(N49="","",IF(ISERROR(VLOOKUP(N49,'Wattage Table'!$A$3:$G$965,7,0)),"N/A",VLOOKUP(N49,'Wattage Table'!$A$3:$G$965,7,0)))</f>
      </c>
      <c r="P49" s="252">
        <f t="shared" si="5"/>
      </c>
      <c r="Q49" s="259">
        <f t="shared" si="11"/>
      </c>
      <c r="R49" s="260">
        <f t="shared" si="12"/>
      </c>
      <c r="S49" s="260">
        <f t="shared" si="13"/>
      </c>
      <c r="T49" s="260">
        <f t="shared" si="14"/>
      </c>
      <c r="U49" s="257">
        <f t="shared" si="6"/>
      </c>
      <c r="V49" s="247">
        <f t="shared" si="7"/>
      </c>
      <c r="W49" s="238">
        <f t="shared" si="8"/>
      </c>
      <c r="X49" s="70"/>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53"/>
      <c r="BW49" s="53"/>
      <c r="BX49" s="53"/>
      <c r="BY49" s="53"/>
    </row>
    <row r="50" spans="1:77" s="22" customFormat="1" ht="15.75" customHeight="1">
      <c r="A50" s="248">
        <f>ROWS($B$11:B50)</f>
        <v>40</v>
      </c>
      <c r="B50" s="80"/>
      <c r="C50" s="35"/>
      <c r="D50" s="41"/>
      <c r="E50" s="38"/>
      <c r="F50" s="250">
        <f t="shared" si="10"/>
      </c>
      <c r="G50" s="76"/>
      <c r="H50" s="39"/>
      <c r="I50" s="40"/>
      <c r="J50" s="403">
        <f>IF(I50="","",IF(ISERROR(VLOOKUP(I50,'Wattage Table'!$A$3:$G$965,7,0)),"N/A",VLOOKUP(I50,'Wattage Table'!$A$3:$G$965,7,0)))</f>
      </c>
      <c r="K50" s="252">
        <f t="shared" si="9"/>
      </c>
      <c r="L50" s="216"/>
      <c r="M50" s="42"/>
      <c r="N50" s="43"/>
      <c r="O50" s="404">
        <f>IF(N50="","",IF(ISERROR(VLOOKUP(N50,'Wattage Table'!$A$3:$G$965,7,0)),"N/A",VLOOKUP(N50,'Wattage Table'!$A$3:$G$965,7,0)))</f>
      </c>
      <c r="P50" s="252">
        <f t="shared" si="5"/>
      </c>
      <c r="Q50" s="259">
        <f t="shared" si="11"/>
      </c>
      <c r="R50" s="260">
        <f t="shared" si="12"/>
      </c>
      <c r="S50" s="260">
        <f t="shared" si="13"/>
      </c>
      <c r="T50" s="260">
        <f t="shared" si="14"/>
      </c>
      <c r="U50" s="257">
        <f t="shared" si="6"/>
      </c>
      <c r="V50" s="247">
        <f t="shared" si="7"/>
      </c>
      <c r="W50" s="238">
        <f t="shared" si="8"/>
      </c>
      <c r="X50" s="70"/>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53"/>
      <c r="BW50" s="53"/>
      <c r="BX50" s="53"/>
      <c r="BY50" s="53"/>
    </row>
    <row r="51" spans="1:77" s="22" customFormat="1" ht="15.75" customHeight="1">
      <c r="A51" s="248">
        <f>ROWS($B$11:B51)</f>
        <v>41</v>
      </c>
      <c r="B51" s="80"/>
      <c r="C51" s="35"/>
      <c r="D51" s="41"/>
      <c r="E51" s="38"/>
      <c r="F51" s="250">
        <f t="shared" si="10"/>
      </c>
      <c r="G51" s="76"/>
      <c r="H51" s="39"/>
      <c r="I51" s="40"/>
      <c r="J51" s="403">
        <f>IF(I51="","",IF(ISERROR(VLOOKUP(I51,'Wattage Table'!$A$3:$G$965,7,0)),"N/A",VLOOKUP(I51,'Wattage Table'!$A$3:$G$965,7,0)))</f>
      </c>
      <c r="K51" s="252">
        <f t="shared" si="9"/>
      </c>
      <c r="L51" s="216"/>
      <c r="M51" s="42"/>
      <c r="N51" s="43"/>
      <c r="O51" s="404">
        <f>IF(N51="","",IF(ISERROR(VLOOKUP(N51,'Wattage Table'!$A$3:$G$965,7,0)),"N/A",VLOOKUP(N51,'Wattage Table'!$A$3:$G$965,7,0)))</f>
      </c>
      <c r="P51" s="252">
        <f t="shared" si="5"/>
      </c>
      <c r="Q51" s="259">
        <f t="shared" si="11"/>
      </c>
      <c r="R51" s="260">
        <f t="shared" si="12"/>
      </c>
      <c r="S51" s="260">
        <f t="shared" si="13"/>
      </c>
      <c r="T51" s="260">
        <f t="shared" si="14"/>
      </c>
      <c r="U51" s="257">
        <f t="shared" si="6"/>
      </c>
      <c r="V51" s="247">
        <f t="shared" si="7"/>
      </c>
      <c r="W51" s="238">
        <f t="shared" si="8"/>
      </c>
      <c r="X51" s="70"/>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53"/>
      <c r="BW51" s="53"/>
      <c r="BX51" s="53"/>
      <c r="BY51" s="53"/>
    </row>
    <row r="52" spans="1:77" s="22" customFormat="1" ht="15.75" customHeight="1">
      <c r="A52" s="248">
        <f>ROWS($B$11:B52)</f>
        <v>42</v>
      </c>
      <c r="B52" s="80"/>
      <c r="C52" s="35"/>
      <c r="D52" s="41"/>
      <c r="E52" s="38"/>
      <c r="F52" s="250">
        <f t="shared" si="10"/>
      </c>
      <c r="G52" s="76"/>
      <c r="H52" s="39"/>
      <c r="I52" s="40"/>
      <c r="J52" s="403">
        <f>IF(I52="","",IF(ISERROR(VLOOKUP(I52,'Wattage Table'!$A$3:$G$965,7,0)),"N/A",VLOOKUP(I52,'Wattage Table'!$A$3:$G$965,7,0)))</f>
      </c>
      <c r="K52" s="252">
        <f t="shared" si="9"/>
      </c>
      <c r="L52" s="216"/>
      <c r="M52" s="42"/>
      <c r="N52" s="43"/>
      <c r="O52" s="404">
        <f>IF(N52="","",IF(ISERROR(VLOOKUP(N52,'Wattage Table'!$A$3:$G$965,7,0)),"N/A",VLOOKUP(N52,'Wattage Table'!$A$3:$G$965,7,0)))</f>
      </c>
      <c r="P52" s="252">
        <f t="shared" si="5"/>
      </c>
      <c r="Q52" s="259">
        <f t="shared" si="11"/>
      </c>
      <c r="R52" s="260">
        <f t="shared" si="12"/>
      </c>
      <c r="S52" s="260">
        <f t="shared" si="13"/>
      </c>
      <c r="T52" s="260">
        <f t="shared" si="14"/>
      </c>
      <c r="U52" s="257">
        <f t="shared" si="6"/>
      </c>
      <c r="V52" s="247">
        <f t="shared" si="7"/>
      </c>
      <c r="W52" s="238">
        <f t="shared" si="8"/>
      </c>
      <c r="X52" s="70"/>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53"/>
      <c r="BW52" s="53"/>
      <c r="BX52" s="53"/>
      <c r="BY52" s="53"/>
    </row>
    <row r="53" spans="1:77" s="22" customFormat="1" ht="15.75" customHeight="1">
      <c r="A53" s="248">
        <f>ROWS($B$11:B53)</f>
        <v>43</v>
      </c>
      <c r="B53" s="80"/>
      <c r="C53" s="35"/>
      <c r="D53" s="41"/>
      <c r="E53" s="38"/>
      <c r="F53" s="250">
        <f t="shared" si="10"/>
      </c>
      <c r="G53" s="76"/>
      <c r="H53" s="39"/>
      <c r="I53" s="40"/>
      <c r="J53" s="403">
        <f>IF(I53="","",IF(ISERROR(VLOOKUP(I53,'Wattage Table'!$A$3:$G$965,7,0)),"N/A",VLOOKUP(I53,'Wattage Table'!$A$3:$G$965,7,0)))</f>
      </c>
      <c r="K53" s="252">
        <f t="shared" si="9"/>
      </c>
      <c r="L53" s="216"/>
      <c r="M53" s="42"/>
      <c r="N53" s="43"/>
      <c r="O53" s="404">
        <f>IF(N53="","",IF(ISERROR(VLOOKUP(N53,'Wattage Table'!$A$3:$G$965,7,0)),"N/A",VLOOKUP(N53,'Wattage Table'!$A$3:$G$965,7,0)))</f>
      </c>
      <c r="P53" s="252">
        <f t="shared" si="5"/>
      </c>
      <c r="Q53" s="259">
        <f t="shared" si="11"/>
      </c>
      <c r="R53" s="260">
        <f t="shared" si="12"/>
      </c>
      <c r="S53" s="260">
        <f t="shared" si="13"/>
      </c>
      <c r="T53" s="260">
        <f t="shared" si="14"/>
      </c>
      <c r="U53" s="257">
        <f t="shared" si="6"/>
      </c>
      <c r="V53" s="247">
        <f t="shared" si="7"/>
      </c>
      <c r="W53" s="238">
        <f t="shared" si="8"/>
      </c>
      <c r="X53" s="70"/>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53"/>
      <c r="BW53" s="53"/>
      <c r="BX53" s="53"/>
      <c r="BY53" s="53"/>
    </row>
    <row r="54" spans="1:77" s="22" customFormat="1" ht="15.75" customHeight="1">
      <c r="A54" s="248">
        <f>ROWS($B$11:B54)</f>
        <v>44</v>
      </c>
      <c r="B54" s="80"/>
      <c r="C54" s="35"/>
      <c r="D54" s="41"/>
      <c r="E54" s="38"/>
      <c r="F54" s="250">
        <f t="shared" si="10"/>
      </c>
      <c r="G54" s="76"/>
      <c r="H54" s="39"/>
      <c r="I54" s="40"/>
      <c r="J54" s="403">
        <f>IF(I54="","",IF(ISERROR(VLOOKUP(I54,'Wattage Table'!$A$3:$G$965,7,0)),"N/A",VLOOKUP(I54,'Wattage Table'!$A$3:$G$965,7,0)))</f>
      </c>
      <c r="K54" s="252">
        <f t="shared" si="9"/>
      </c>
      <c r="L54" s="216"/>
      <c r="M54" s="42"/>
      <c r="N54" s="43"/>
      <c r="O54" s="404">
        <f>IF(N54="","",IF(ISERROR(VLOOKUP(N54,'Wattage Table'!$A$3:$G$965,7,0)),"N/A",VLOOKUP(N54,'Wattage Table'!$A$3:$G$965,7,0)))</f>
      </c>
      <c r="P54" s="252">
        <f t="shared" si="5"/>
      </c>
      <c r="Q54" s="259">
        <f t="shared" si="11"/>
      </c>
      <c r="R54" s="260">
        <f t="shared" si="12"/>
      </c>
      <c r="S54" s="260">
        <f t="shared" si="13"/>
      </c>
      <c r="T54" s="260">
        <f t="shared" si="14"/>
      </c>
      <c r="U54" s="257">
        <f t="shared" si="6"/>
      </c>
      <c r="V54" s="247">
        <f t="shared" si="7"/>
      </c>
      <c r="W54" s="238">
        <f t="shared" si="8"/>
      </c>
      <c r="X54" s="70"/>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53"/>
      <c r="BW54" s="53"/>
      <c r="BX54" s="53"/>
      <c r="BY54" s="53"/>
    </row>
    <row r="55" spans="1:77" s="22" customFormat="1" ht="15.75" customHeight="1">
      <c r="A55" s="248">
        <f>ROWS($B$11:B55)</f>
        <v>45</v>
      </c>
      <c r="B55" s="80"/>
      <c r="C55" s="35"/>
      <c r="D55" s="41"/>
      <c r="E55" s="38"/>
      <c r="F55" s="250">
        <f t="shared" si="10"/>
      </c>
      <c r="G55" s="76"/>
      <c r="H55" s="39"/>
      <c r="I55" s="40"/>
      <c r="J55" s="403">
        <f>IF(I55="","",IF(ISERROR(VLOOKUP(I55,'Wattage Table'!$A$3:$G$965,7,0)),"N/A",VLOOKUP(I55,'Wattage Table'!$A$3:$G$965,7,0)))</f>
      </c>
      <c r="K55" s="252">
        <f t="shared" si="9"/>
      </c>
      <c r="L55" s="216"/>
      <c r="M55" s="42"/>
      <c r="N55" s="43"/>
      <c r="O55" s="404">
        <f>IF(N55="","",IF(ISERROR(VLOOKUP(N55,'Wattage Table'!$A$3:$G$965,7,0)),"N/A",VLOOKUP(N55,'Wattage Table'!$A$3:$G$965,7,0)))</f>
      </c>
      <c r="P55" s="252">
        <f t="shared" si="5"/>
      </c>
      <c r="Q55" s="259">
        <f t="shared" si="11"/>
      </c>
      <c r="R55" s="260">
        <f t="shared" si="12"/>
      </c>
      <c r="S55" s="260">
        <f t="shared" si="13"/>
      </c>
      <c r="T55" s="260">
        <f t="shared" si="14"/>
      </c>
      <c r="U55" s="257">
        <f t="shared" si="6"/>
      </c>
      <c r="V55" s="247">
        <f t="shared" si="7"/>
      </c>
      <c r="W55" s="238">
        <f t="shared" si="8"/>
      </c>
      <c r="X55" s="70"/>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53"/>
      <c r="BW55" s="53"/>
      <c r="BX55" s="53"/>
      <c r="BY55" s="53"/>
    </row>
    <row r="56" spans="1:77" s="22" customFormat="1" ht="15.75" customHeight="1">
      <c r="A56" s="248">
        <f>ROWS($B$11:B56)</f>
        <v>46</v>
      </c>
      <c r="B56" s="80"/>
      <c r="C56" s="35"/>
      <c r="D56" s="41"/>
      <c r="E56" s="38"/>
      <c r="F56" s="250">
        <f t="shared" si="10"/>
      </c>
      <c r="G56" s="76"/>
      <c r="H56" s="39"/>
      <c r="I56" s="40"/>
      <c r="J56" s="403">
        <f>IF(I56="","",IF(ISERROR(VLOOKUP(I56,'Wattage Table'!$A$3:$G$965,7,0)),"N/A",VLOOKUP(I56,'Wattage Table'!$A$3:$G$965,7,0)))</f>
      </c>
      <c r="K56" s="252">
        <f t="shared" si="9"/>
      </c>
      <c r="L56" s="216"/>
      <c r="M56" s="42"/>
      <c r="N56" s="43"/>
      <c r="O56" s="404">
        <f>IF(N56="","",IF(ISERROR(VLOOKUP(N56,'Wattage Table'!$A$3:$G$965,7,0)),"N/A",VLOOKUP(N56,'Wattage Table'!$A$3:$G$965,7,0)))</f>
      </c>
      <c r="P56" s="252">
        <f t="shared" si="5"/>
      </c>
      <c r="Q56" s="259">
        <f t="shared" si="11"/>
      </c>
      <c r="R56" s="260">
        <f t="shared" si="12"/>
      </c>
      <c r="S56" s="260">
        <f t="shared" si="13"/>
      </c>
      <c r="T56" s="260">
        <f t="shared" si="14"/>
      </c>
      <c r="U56" s="257">
        <f t="shared" si="6"/>
      </c>
      <c r="V56" s="247">
        <f t="shared" si="7"/>
      </c>
      <c r="W56" s="238">
        <f t="shared" si="8"/>
      </c>
      <c r="X56" s="70"/>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53"/>
      <c r="BW56" s="53"/>
      <c r="BX56" s="53"/>
      <c r="BY56" s="53"/>
    </row>
    <row r="57" spans="1:77" s="22" customFormat="1" ht="15.75" customHeight="1">
      <c r="A57" s="248">
        <f>ROWS($B$11:B57)</f>
        <v>47</v>
      </c>
      <c r="B57" s="80"/>
      <c r="C57" s="35"/>
      <c r="D57" s="41"/>
      <c r="E57" s="38"/>
      <c r="F57" s="250">
        <f t="shared" si="10"/>
      </c>
      <c r="G57" s="76"/>
      <c r="H57" s="39"/>
      <c r="I57" s="40"/>
      <c r="J57" s="403">
        <f>IF(I57="","",IF(ISERROR(VLOOKUP(I57,'Wattage Table'!$A$3:$G$965,7,0)),"N/A",VLOOKUP(I57,'Wattage Table'!$A$3:$G$965,7,0)))</f>
      </c>
      <c r="K57" s="252">
        <f t="shared" si="9"/>
      </c>
      <c r="L57" s="216"/>
      <c r="M57" s="42"/>
      <c r="N57" s="43"/>
      <c r="O57" s="404">
        <f>IF(N57="","",IF(ISERROR(VLOOKUP(N57,'Wattage Table'!$A$3:$G$965,7,0)),"N/A",VLOOKUP(N57,'Wattage Table'!$A$3:$G$965,7,0)))</f>
      </c>
      <c r="P57" s="252">
        <f t="shared" si="5"/>
      </c>
      <c r="Q57" s="259">
        <f t="shared" si="11"/>
      </c>
      <c r="R57" s="260">
        <f t="shared" si="12"/>
      </c>
      <c r="S57" s="260">
        <f t="shared" si="13"/>
      </c>
      <c r="T57" s="260">
        <f t="shared" si="14"/>
      </c>
      <c r="U57" s="257">
        <f t="shared" si="6"/>
      </c>
      <c r="V57" s="247">
        <f t="shared" si="7"/>
      </c>
      <c r="W57" s="238">
        <f t="shared" si="8"/>
      </c>
      <c r="X57" s="70"/>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53"/>
      <c r="BW57" s="53"/>
      <c r="BX57" s="53"/>
      <c r="BY57" s="53"/>
    </row>
    <row r="58" spans="1:77" s="22" customFormat="1" ht="15.75" customHeight="1">
      <c r="A58" s="248">
        <f>ROWS($B$11:B58)</f>
        <v>48</v>
      </c>
      <c r="B58" s="80"/>
      <c r="C58" s="35"/>
      <c r="D58" s="41"/>
      <c r="E58" s="38"/>
      <c r="F58" s="250">
        <f t="shared" si="10"/>
      </c>
      <c r="G58" s="76"/>
      <c r="H58" s="39"/>
      <c r="I58" s="40"/>
      <c r="J58" s="403">
        <f>IF(I58="","",IF(ISERROR(VLOOKUP(I58,'Wattage Table'!$A$3:$G$965,7,0)),"N/A",VLOOKUP(I58,'Wattage Table'!$A$3:$G$965,7,0)))</f>
      </c>
      <c r="K58" s="252">
        <f t="shared" si="9"/>
      </c>
      <c r="L58" s="216"/>
      <c r="M58" s="42"/>
      <c r="N58" s="43"/>
      <c r="O58" s="404">
        <f>IF(N58="","",IF(ISERROR(VLOOKUP(N58,'Wattage Table'!$A$3:$G$965,7,0)),"N/A",VLOOKUP(N58,'Wattage Table'!$A$3:$G$965,7,0)))</f>
      </c>
      <c r="P58" s="252">
        <f t="shared" si="5"/>
      </c>
      <c r="Q58" s="259">
        <f t="shared" si="11"/>
      </c>
      <c r="R58" s="260">
        <f t="shared" si="12"/>
      </c>
      <c r="S58" s="260">
        <f t="shared" si="13"/>
      </c>
      <c r="T58" s="260">
        <f t="shared" si="14"/>
      </c>
      <c r="U58" s="257">
        <f t="shared" si="6"/>
      </c>
      <c r="V58" s="247">
        <f t="shared" si="7"/>
      </c>
      <c r="W58" s="238">
        <f t="shared" si="8"/>
      </c>
      <c r="X58" s="70"/>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53"/>
      <c r="BW58" s="53"/>
      <c r="BX58" s="53"/>
      <c r="BY58" s="53"/>
    </row>
    <row r="59" spans="1:77" s="22" customFormat="1" ht="15.75" customHeight="1">
      <c r="A59" s="248">
        <f>ROWS($B$11:B59)</f>
        <v>49</v>
      </c>
      <c r="B59" s="80"/>
      <c r="C59" s="35"/>
      <c r="D59" s="41"/>
      <c r="E59" s="38"/>
      <c r="F59" s="250">
        <f t="shared" si="10"/>
      </c>
      <c r="G59" s="76"/>
      <c r="H59" s="39"/>
      <c r="I59" s="40"/>
      <c r="J59" s="403">
        <f>IF(I59="","",IF(ISERROR(VLOOKUP(I59,'Wattage Table'!$A$3:$G$965,7,0)),"N/A",VLOOKUP(I59,'Wattage Table'!$A$3:$G$965,7,0)))</f>
      </c>
      <c r="K59" s="252">
        <f t="shared" si="9"/>
      </c>
      <c r="L59" s="216"/>
      <c r="M59" s="42"/>
      <c r="N59" s="43"/>
      <c r="O59" s="404">
        <f>IF(N59="","",IF(ISERROR(VLOOKUP(N59,'Wattage Table'!$A$3:$G$965,7,0)),"N/A",VLOOKUP(N59,'Wattage Table'!$A$3:$G$965,7,0)))</f>
      </c>
      <c r="P59" s="252">
        <f t="shared" si="5"/>
      </c>
      <c r="Q59" s="259">
        <f t="shared" si="11"/>
      </c>
      <c r="R59" s="260">
        <f t="shared" si="12"/>
      </c>
      <c r="S59" s="260">
        <f t="shared" si="13"/>
      </c>
      <c r="T59" s="260">
        <f t="shared" si="14"/>
      </c>
      <c r="U59" s="257">
        <f t="shared" si="6"/>
      </c>
      <c r="V59" s="247">
        <f t="shared" si="7"/>
      </c>
      <c r="W59" s="238">
        <f t="shared" si="8"/>
      </c>
      <c r="X59" s="70"/>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53"/>
      <c r="BW59" s="53"/>
      <c r="BX59" s="53"/>
      <c r="BY59" s="53"/>
    </row>
    <row r="60" spans="1:77" s="22" customFormat="1" ht="15.75" customHeight="1" thickBot="1">
      <c r="A60" s="248">
        <f>ROWS($B$11:B60)</f>
        <v>50</v>
      </c>
      <c r="B60" s="80"/>
      <c r="C60" s="35"/>
      <c r="D60" s="41"/>
      <c r="E60" s="38"/>
      <c r="F60" s="250">
        <f t="shared" si="10"/>
      </c>
      <c r="G60" s="76"/>
      <c r="H60" s="39"/>
      <c r="I60" s="40"/>
      <c r="J60" s="403">
        <f>IF(I60="","",IF(ISERROR(VLOOKUP(I60,'Wattage Table'!$A$3:$G$965,7,0)),"N/A",VLOOKUP(I60,'Wattage Table'!$A$3:$G$965,7,0)))</f>
      </c>
      <c r="K60" s="252">
        <f t="shared" si="9"/>
      </c>
      <c r="L60" s="216"/>
      <c r="M60" s="42"/>
      <c r="N60" s="43"/>
      <c r="O60" s="404">
        <f>IF(N60="","",IF(ISERROR(VLOOKUP(N60,'Wattage Table'!$A$3:$G$965,7,0)),"N/A",VLOOKUP(N60,'Wattage Table'!$A$3:$G$965,7,0)))</f>
      </c>
      <c r="P60" s="252">
        <f t="shared" si="5"/>
      </c>
      <c r="Q60" s="259">
        <f t="shared" si="11"/>
      </c>
      <c r="R60" s="260">
        <f t="shared" si="12"/>
      </c>
      <c r="S60" s="260">
        <f t="shared" si="13"/>
      </c>
      <c r="T60" s="260">
        <f t="shared" si="14"/>
      </c>
      <c r="U60" s="257">
        <f t="shared" si="6"/>
      </c>
      <c r="V60" s="247">
        <f t="shared" si="7"/>
      </c>
      <c r="W60" s="238">
        <f t="shared" si="8"/>
      </c>
      <c r="X60" s="70"/>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53"/>
      <c r="BW60" s="53"/>
      <c r="BX60" s="53"/>
      <c r="BY60" s="53"/>
    </row>
    <row r="61" spans="1:77" s="22" customFormat="1" ht="15.75" customHeight="1" thickBot="1">
      <c r="A61" s="81" t="s">
        <v>471</v>
      </c>
      <c r="B61" s="82"/>
      <c r="C61" s="82"/>
      <c r="D61" s="83"/>
      <c r="E61" s="81"/>
      <c r="F61" s="87"/>
      <c r="G61" s="81"/>
      <c r="H61" s="253">
        <f>IF(SUM(H11:H60)=0,"",SUM(H11:H60))</f>
      </c>
      <c r="I61" s="84"/>
      <c r="J61" s="85"/>
      <c r="K61" s="253">
        <f>IF(SUM(K11:K60)=0,"",SUM(K11:K60))</f>
      </c>
      <c r="L61" s="84"/>
      <c r="M61" s="253">
        <f>IF(SUM(M11:M60)=0,"",SUM(M11:M60))</f>
      </c>
      <c r="N61" s="82"/>
      <c r="O61" s="85"/>
      <c r="P61" s="253">
        <f>IF(SUM(P11:P60)=0,"",SUM(P11:P60))</f>
      </c>
      <c r="Q61" s="254">
        <f>IF(SUM(Q11:Q60)=0,"",SUM(Q11:Q60))</f>
      </c>
      <c r="R61" s="86"/>
      <c r="S61" s="86"/>
      <c r="T61" s="86"/>
      <c r="U61" s="86"/>
      <c r="V61" s="255">
        <f>IF(SUM(V11:V60)=0,"",SUM(V11:V60))</f>
      </c>
      <c r="W61" s="253">
        <f>IF(SUM(W11:W60)=0,"",SUM(W11:W60))</f>
      </c>
      <c r="X61" s="53"/>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53"/>
      <c r="BX61" s="53"/>
      <c r="BY61" s="53"/>
    </row>
    <row r="62" spans="1:77" s="22" customFormat="1" ht="20.25" customHeight="1">
      <c r="A62" s="49"/>
      <c r="B62" s="63"/>
      <c r="C62" s="49"/>
      <c r="D62" s="49"/>
      <c r="E62" s="49"/>
      <c r="F62" s="49"/>
      <c r="G62" s="49"/>
      <c r="H62" s="49"/>
      <c r="I62" s="49"/>
      <c r="J62" s="49"/>
      <c r="K62" s="49"/>
      <c r="L62" s="49"/>
      <c r="M62" s="49"/>
      <c r="N62" s="49"/>
      <c r="O62" s="49"/>
      <c r="P62" s="49"/>
      <c r="Q62" s="49"/>
      <c r="R62" s="49"/>
      <c r="S62" s="49"/>
      <c r="T62" s="49"/>
      <c r="U62" s="49"/>
      <c r="V62" s="64"/>
      <c r="W62" s="65"/>
      <c r="X62" s="53"/>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53"/>
      <c r="BX62" s="53"/>
      <c r="BY62" s="53"/>
    </row>
    <row r="63" spans="1:75" s="53" customFormat="1" ht="15">
      <c r="A63" s="49"/>
      <c r="B63" s="49"/>
      <c r="C63" s="49"/>
      <c r="D63" s="49"/>
      <c r="E63" s="49"/>
      <c r="F63" s="49"/>
      <c r="G63" s="49"/>
      <c r="H63" s="49"/>
      <c r="I63" s="49"/>
      <c r="J63" s="49"/>
      <c r="K63" s="49"/>
      <c r="L63" s="49"/>
      <c r="M63" s="49"/>
      <c r="N63" s="49"/>
      <c r="O63" s="49"/>
      <c r="P63" s="49"/>
      <c r="Q63" s="49"/>
      <c r="R63" s="49"/>
      <c r="S63" s="49"/>
      <c r="T63" s="49"/>
      <c r="U63" s="49"/>
      <c r="V63" s="64"/>
      <c r="W63" s="65"/>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23" s="71" customFormat="1" ht="15">
      <c r="A64" s="53"/>
      <c r="B64" s="53"/>
      <c r="C64" s="53"/>
      <c r="D64" s="53"/>
      <c r="E64" s="53"/>
      <c r="F64" s="49"/>
      <c r="G64" s="49"/>
      <c r="H64" s="49"/>
      <c r="I64" s="66"/>
      <c r="J64" s="66"/>
      <c r="K64" s="66"/>
      <c r="L64" s="49"/>
      <c r="M64" s="66"/>
      <c r="N64" s="66"/>
      <c r="O64" s="66"/>
      <c r="P64" s="49"/>
      <c r="Q64" s="49"/>
      <c r="R64" s="49"/>
      <c r="S64" s="49"/>
      <c r="T64" s="49"/>
      <c r="U64" s="49"/>
      <c r="V64" s="64"/>
      <c r="W64" s="65"/>
    </row>
    <row r="65" spans="6:23" s="71" customFormat="1" ht="12.75">
      <c r="F65" s="66"/>
      <c r="G65" s="66"/>
      <c r="H65" s="66"/>
      <c r="I65" s="66"/>
      <c r="J65" s="66"/>
      <c r="K65" s="66"/>
      <c r="L65" s="66"/>
      <c r="M65" s="66"/>
      <c r="N65" s="66"/>
      <c r="O65" s="66"/>
      <c r="P65" s="66"/>
      <c r="Q65" s="66"/>
      <c r="R65" s="66"/>
      <c r="S65" s="66"/>
      <c r="T65" s="66"/>
      <c r="U65" s="66"/>
      <c r="V65" s="88"/>
      <c r="W65" s="89"/>
    </row>
    <row r="66" spans="1:75" s="53" customFormat="1" ht="15">
      <c r="A66" s="71"/>
      <c r="B66" s="71"/>
      <c r="C66" s="71"/>
      <c r="D66" s="71"/>
      <c r="E66" s="71"/>
      <c r="F66" s="66"/>
      <c r="G66" s="66"/>
      <c r="H66" s="66"/>
      <c r="I66" s="49"/>
      <c r="J66" s="49"/>
      <c r="K66" s="49"/>
      <c r="L66" s="66"/>
      <c r="M66" s="49"/>
      <c r="N66" s="49"/>
      <c r="O66" s="49"/>
      <c r="P66" s="66"/>
      <c r="Q66" s="66"/>
      <c r="R66" s="66"/>
      <c r="S66" s="66"/>
      <c r="T66" s="66"/>
      <c r="U66" s="66"/>
      <c r="V66" s="88"/>
      <c r="W66" s="89"/>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62" customFormat="1" ht="15">
      <c r="A67" s="53"/>
      <c r="B67" s="53"/>
      <c r="C67" s="53"/>
      <c r="D67" s="53"/>
      <c r="E67" s="53"/>
      <c r="F67" s="49"/>
      <c r="G67" s="49"/>
      <c r="H67" s="49"/>
      <c r="I67" s="48"/>
      <c r="J67" s="48"/>
      <c r="K67" s="48"/>
      <c r="L67" s="49"/>
      <c r="M67" s="48"/>
      <c r="N67" s="48"/>
      <c r="O67" s="48"/>
      <c r="P67" s="49"/>
      <c r="Q67" s="49"/>
      <c r="R67" s="49"/>
      <c r="S67" s="49"/>
      <c r="T67" s="49"/>
      <c r="U67" s="49"/>
      <c r="V67" s="64"/>
      <c r="W67" s="65"/>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62" customFormat="1" ht="15">
      <c r="A68" s="48"/>
      <c r="B68" s="48"/>
      <c r="C68" s="48"/>
      <c r="D68" s="48"/>
      <c r="E68" s="48"/>
      <c r="F68" s="48"/>
      <c r="G68" s="48"/>
      <c r="H68" s="48"/>
      <c r="I68" s="48"/>
      <c r="J68" s="48"/>
      <c r="K68" s="48"/>
      <c r="L68" s="48"/>
      <c r="M68" s="48"/>
      <c r="N68" s="48"/>
      <c r="O68" s="48"/>
      <c r="P68" s="48"/>
      <c r="Q68" s="48"/>
      <c r="R68" s="48"/>
      <c r="S68" s="48"/>
      <c r="T68" s="48"/>
      <c r="U68" s="48"/>
      <c r="V68" s="50"/>
      <c r="W68" s="5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62" customFormat="1" ht="15">
      <c r="A69" s="48"/>
      <c r="B69" s="48"/>
      <c r="C69" s="48"/>
      <c r="D69" s="48"/>
      <c r="E69" s="48"/>
      <c r="F69" s="48"/>
      <c r="G69" s="48"/>
      <c r="H69" s="48"/>
      <c r="I69" s="48"/>
      <c r="J69" s="48"/>
      <c r="K69" s="48"/>
      <c r="L69" s="48"/>
      <c r="M69" s="48"/>
      <c r="N69" s="48"/>
      <c r="O69" s="48"/>
      <c r="P69" s="48"/>
      <c r="Q69" s="48"/>
      <c r="R69" s="48"/>
      <c r="S69" s="48"/>
      <c r="T69" s="48"/>
      <c r="U69" s="48"/>
      <c r="V69" s="50"/>
      <c r="W69" s="5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62" customFormat="1" ht="15">
      <c r="A70" s="48"/>
      <c r="B70" s="48"/>
      <c r="C70" s="48"/>
      <c r="D70" s="48"/>
      <c r="E70" s="48"/>
      <c r="F70" s="48"/>
      <c r="G70" s="48"/>
      <c r="H70" s="48"/>
      <c r="I70" s="48"/>
      <c r="J70" s="48"/>
      <c r="K70" s="48"/>
      <c r="L70" s="48"/>
      <c r="M70" s="48"/>
      <c r="N70" s="48"/>
      <c r="O70" s="48"/>
      <c r="P70" s="48"/>
      <c r="Q70" s="48"/>
      <c r="R70" s="48"/>
      <c r="S70" s="48"/>
      <c r="T70" s="48"/>
      <c r="U70" s="48"/>
      <c r="V70" s="50"/>
      <c r="W70" s="5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62" customFormat="1" ht="15">
      <c r="A71" s="48"/>
      <c r="B71" s="48"/>
      <c r="C71" s="48"/>
      <c r="D71" s="48"/>
      <c r="E71" s="48"/>
      <c r="F71" s="48"/>
      <c r="G71" s="48"/>
      <c r="H71" s="48"/>
      <c r="I71" s="48"/>
      <c r="J71" s="48"/>
      <c r="K71" s="48"/>
      <c r="L71" s="48"/>
      <c r="M71" s="48"/>
      <c r="N71" s="48"/>
      <c r="O71" s="48"/>
      <c r="P71" s="48"/>
      <c r="Q71" s="48"/>
      <c r="R71" s="48"/>
      <c r="S71" s="48"/>
      <c r="T71" s="48"/>
      <c r="U71" s="48"/>
      <c r="V71" s="50"/>
      <c r="W71" s="5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62" customFormat="1" ht="15">
      <c r="A72" s="48"/>
      <c r="B72" s="48"/>
      <c r="C72" s="48"/>
      <c r="D72" s="48"/>
      <c r="E72" s="48"/>
      <c r="F72" s="48"/>
      <c r="G72" s="48"/>
      <c r="H72" s="48"/>
      <c r="I72" s="48"/>
      <c r="J72" s="48"/>
      <c r="K72" s="48"/>
      <c r="L72" s="48"/>
      <c r="M72" s="48"/>
      <c r="N72" s="48"/>
      <c r="O72" s="48"/>
      <c r="P72" s="48"/>
      <c r="Q72" s="48"/>
      <c r="R72" s="48"/>
      <c r="S72" s="48"/>
      <c r="T72" s="48"/>
      <c r="U72" s="48"/>
      <c r="V72" s="50"/>
      <c r="W72" s="5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62" customFormat="1" ht="15">
      <c r="A73" s="48"/>
      <c r="B73" s="48"/>
      <c r="C73" s="48"/>
      <c r="D73" s="48"/>
      <c r="E73" s="48"/>
      <c r="F73" s="48"/>
      <c r="G73" s="48"/>
      <c r="H73" s="48"/>
      <c r="I73" s="48"/>
      <c r="J73" s="48"/>
      <c r="K73" s="48"/>
      <c r="L73" s="48"/>
      <c r="M73" s="48"/>
      <c r="N73" s="48"/>
      <c r="O73" s="48"/>
      <c r="P73" s="48"/>
      <c r="Q73" s="48"/>
      <c r="R73" s="48"/>
      <c r="S73" s="48"/>
      <c r="T73" s="48"/>
      <c r="U73" s="48"/>
      <c r="V73" s="50"/>
      <c r="W73" s="5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62" customFormat="1" ht="15">
      <c r="A74" s="48"/>
      <c r="B74" s="48"/>
      <c r="C74" s="48"/>
      <c r="D74" s="48"/>
      <c r="E74" s="48"/>
      <c r="F74" s="48"/>
      <c r="G74" s="48"/>
      <c r="H74" s="48"/>
      <c r="I74" s="48"/>
      <c r="J74" s="48"/>
      <c r="K74" s="48"/>
      <c r="L74" s="48"/>
      <c r="M74" s="48"/>
      <c r="N74" s="48"/>
      <c r="O74" s="48"/>
      <c r="P74" s="48"/>
      <c r="Q74" s="48"/>
      <c r="R74" s="48"/>
      <c r="S74" s="48"/>
      <c r="T74" s="48"/>
      <c r="U74" s="48"/>
      <c r="V74" s="50"/>
      <c r="W74" s="5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62" customFormat="1" ht="15">
      <c r="A75" s="48"/>
      <c r="B75" s="48"/>
      <c r="C75" s="48"/>
      <c r="D75" s="48"/>
      <c r="E75" s="48"/>
      <c r="F75" s="48"/>
      <c r="G75" s="48"/>
      <c r="H75" s="48"/>
      <c r="I75" s="48"/>
      <c r="J75" s="48"/>
      <c r="K75" s="48"/>
      <c r="L75" s="48"/>
      <c r="M75" s="48"/>
      <c r="N75" s="48"/>
      <c r="O75" s="48"/>
      <c r="P75" s="48"/>
      <c r="Q75" s="48"/>
      <c r="R75" s="48"/>
      <c r="S75" s="48"/>
      <c r="T75" s="48"/>
      <c r="U75" s="48"/>
      <c r="V75" s="50"/>
      <c r="W75" s="5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62" customFormat="1" ht="15">
      <c r="A76" s="48"/>
      <c r="B76" s="48"/>
      <c r="C76" s="48"/>
      <c r="D76" s="48"/>
      <c r="E76" s="48"/>
      <c r="F76" s="48"/>
      <c r="G76" s="48"/>
      <c r="H76" s="48"/>
      <c r="I76" s="48"/>
      <c r="J76" s="48"/>
      <c r="K76" s="48"/>
      <c r="L76" s="48"/>
      <c r="M76" s="48"/>
      <c r="N76" s="48"/>
      <c r="O76" s="48"/>
      <c r="P76" s="48"/>
      <c r="Q76" s="48"/>
      <c r="R76" s="48"/>
      <c r="S76" s="48"/>
      <c r="T76" s="48"/>
      <c r="U76" s="48"/>
      <c r="V76" s="50"/>
      <c r="W76" s="5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62" customFormat="1" ht="15">
      <c r="A77" s="48"/>
      <c r="B77" s="48"/>
      <c r="C77" s="48"/>
      <c r="D77" s="48"/>
      <c r="E77" s="48"/>
      <c r="F77" s="48"/>
      <c r="G77" s="48"/>
      <c r="H77" s="48"/>
      <c r="I77" s="48"/>
      <c r="J77" s="48"/>
      <c r="K77" s="48"/>
      <c r="L77" s="48"/>
      <c r="M77" s="48"/>
      <c r="N77" s="48"/>
      <c r="O77" s="48"/>
      <c r="P77" s="48"/>
      <c r="Q77" s="48"/>
      <c r="R77" s="48"/>
      <c r="S77" s="48"/>
      <c r="T77" s="48"/>
      <c r="U77" s="48"/>
      <c r="V77" s="50"/>
      <c r="W77" s="5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62" customFormat="1" ht="15">
      <c r="A78" s="48"/>
      <c r="B78" s="48"/>
      <c r="C78" s="48"/>
      <c r="D78" s="48"/>
      <c r="E78" s="48"/>
      <c r="F78" s="48"/>
      <c r="G78" s="48"/>
      <c r="H78" s="48"/>
      <c r="I78" s="48"/>
      <c r="J78" s="48"/>
      <c r="K78" s="48"/>
      <c r="L78" s="48"/>
      <c r="M78" s="48"/>
      <c r="N78" s="48"/>
      <c r="O78" s="48"/>
      <c r="P78" s="48"/>
      <c r="Q78" s="48"/>
      <c r="R78" s="48"/>
      <c r="S78" s="48"/>
      <c r="T78" s="48"/>
      <c r="U78" s="48"/>
      <c r="V78" s="50"/>
      <c r="W78" s="5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62" customFormat="1" ht="15">
      <c r="A79" s="48"/>
      <c r="B79" s="48"/>
      <c r="C79" s="48"/>
      <c r="D79" s="48"/>
      <c r="E79" s="48"/>
      <c r="F79" s="48"/>
      <c r="G79" s="48"/>
      <c r="H79" s="48"/>
      <c r="I79" s="48"/>
      <c r="J79" s="48"/>
      <c r="K79" s="48"/>
      <c r="L79" s="48"/>
      <c r="M79" s="48"/>
      <c r="N79" s="48"/>
      <c r="O79" s="48"/>
      <c r="P79" s="48"/>
      <c r="Q79" s="48"/>
      <c r="R79" s="48"/>
      <c r="S79" s="48"/>
      <c r="T79" s="48"/>
      <c r="U79" s="48"/>
      <c r="V79" s="50"/>
      <c r="W79" s="5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62" customFormat="1" ht="15">
      <c r="A80" s="48"/>
      <c r="B80" s="48"/>
      <c r="C80" s="48"/>
      <c r="D80" s="48"/>
      <c r="E80" s="48"/>
      <c r="F80" s="48"/>
      <c r="G80" s="48"/>
      <c r="H80" s="48"/>
      <c r="I80" s="48"/>
      <c r="J80" s="48"/>
      <c r="K80" s="48"/>
      <c r="L80" s="48"/>
      <c r="M80" s="48"/>
      <c r="N80" s="48"/>
      <c r="O80" s="48"/>
      <c r="P80" s="48"/>
      <c r="Q80" s="48"/>
      <c r="R80" s="48"/>
      <c r="S80" s="48"/>
      <c r="T80" s="48"/>
      <c r="U80" s="48"/>
      <c r="V80" s="50"/>
      <c r="W80" s="5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62" customFormat="1" ht="15">
      <c r="A81" s="48"/>
      <c r="B81" s="48"/>
      <c r="C81" s="48"/>
      <c r="D81" s="48"/>
      <c r="E81" s="48"/>
      <c r="F81" s="48"/>
      <c r="G81" s="48"/>
      <c r="H81" s="48"/>
      <c r="I81" s="48"/>
      <c r="J81" s="48"/>
      <c r="K81" s="48"/>
      <c r="L81" s="48"/>
      <c r="M81" s="48"/>
      <c r="N81" s="48"/>
      <c r="O81" s="48"/>
      <c r="P81" s="48"/>
      <c r="Q81" s="48"/>
      <c r="R81" s="48"/>
      <c r="S81" s="48"/>
      <c r="T81" s="48"/>
      <c r="U81" s="48"/>
      <c r="V81" s="50"/>
      <c r="W81" s="5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62" customFormat="1" ht="15">
      <c r="A82" s="48"/>
      <c r="B82" s="48"/>
      <c r="C82" s="48"/>
      <c r="D82" s="48"/>
      <c r="E82" s="48"/>
      <c r="F82" s="48"/>
      <c r="G82" s="48"/>
      <c r="H82" s="48"/>
      <c r="I82" s="48"/>
      <c r="J82" s="48"/>
      <c r="K82" s="48"/>
      <c r="L82" s="48"/>
      <c r="M82" s="48"/>
      <c r="N82" s="48"/>
      <c r="O82" s="48"/>
      <c r="P82" s="48"/>
      <c r="Q82" s="48"/>
      <c r="R82" s="48"/>
      <c r="S82" s="48"/>
      <c r="T82" s="48"/>
      <c r="U82" s="48"/>
      <c r="V82" s="50"/>
      <c r="W82" s="5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62" customFormat="1" ht="15">
      <c r="A83" s="48"/>
      <c r="B83" s="48"/>
      <c r="C83" s="48"/>
      <c r="D83" s="48"/>
      <c r="E83" s="48"/>
      <c r="F83" s="48"/>
      <c r="G83" s="48"/>
      <c r="H83" s="48"/>
      <c r="I83" s="48"/>
      <c r="J83" s="48"/>
      <c r="K83" s="48"/>
      <c r="L83" s="48"/>
      <c r="M83" s="48"/>
      <c r="N83" s="48"/>
      <c r="O83" s="48"/>
      <c r="P83" s="48"/>
      <c r="Q83" s="48"/>
      <c r="R83" s="48"/>
      <c r="S83" s="48"/>
      <c r="T83" s="48"/>
      <c r="U83" s="48"/>
      <c r="V83" s="50"/>
      <c r="W83" s="5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62" customFormat="1" ht="15">
      <c r="A84" s="48"/>
      <c r="B84" s="48"/>
      <c r="C84" s="48"/>
      <c r="D84" s="48"/>
      <c r="E84" s="48"/>
      <c r="F84" s="48"/>
      <c r="G84" s="48"/>
      <c r="H84" s="48"/>
      <c r="I84" s="48"/>
      <c r="J84" s="48"/>
      <c r="K84" s="48"/>
      <c r="L84" s="48"/>
      <c r="M84" s="48"/>
      <c r="N84" s="48"/>
      <c r="O84" s="48"/>
      <c r="P84" s="48"/>
      <c r="Q84" s="48"/>
      <c r="R84" s="48"/>
      <c r="S84" s="48"/>
      <c r="T84" s="48"/>
      <c r="U84" s="48"/>
      <c r="V84" s="50"/>
      <c r="W84" s="5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62" customFormat="1" ht="15">
      <c r="A85" s="48"/>
      <c r="B85" s="48"/>
      <c r="C85" s="48"/>
      <c r="D85" s="48"/>
      <c r="E85" s="48"/>
      <c r="F85" s="48"/>
      <c r="G85" s="48"/>
      <c r="H85" s="48"/>
      <c r="I85" s="48"/>
      <c r="J85" s="48"/>
      <c r="K85" s="48"/>
      <c r="L85" s="48"/>
      <c r="M85" s="48"/>
      <c r="N85" s="48"/>
      <c r="O85" s="48"/>
      <c r="P85" s="48"/>
      <c r="Q85" s="48"/>
      <c r="R85" s="48"/>
      <c r="S85" s="48"/>
      <c r="T85" s="48"/>
      <c r="U85" s="48"/>
      <c r="V85" s="50"/>
      <c r="W85" s="5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62" customFormat="1" ht="15">
      <c r="A86" s="48"/>
      <c r="B86" s="48"/>
      <c r="C86" s="48"/>
      <c r="D86" s="48"/>
      <c r="E86" s="48"/>
      <c r="F86" s="48"/>
      <c r="G86" s="48"/>
      <c r="H86" s="48"/>
      <c r="I86" s="48"/>
      <c r="J86" s="48"/>
      <c r="K86" s="48"/>
      <c r="L86" s="48"/>
      <c r="M86" s="48"/>
      <c r="N86" s="48"/>
      <c r="O86" s="48"/>
      <c r="P86" s="48"/>
      <c r="Q86" s="48"/>
      <c r="R86" s="48"/>
      <c r="S86" s="48"/>
      <c r="T86" s="48"/>
      <c r="U86" s="48"/>
      <c r="V86" s="50"/>
      <c r="W86" s="5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62" customFormat="1" ht="15">
      <c r="A87" s="48"/>
      <c r="B87" s="48"/>
      <c r="C87" s="48"/>
      <c r="D87" s="48"/>
      <c r="E87" s="48"/>
      <c r="F87" s="48"/>
      <c r="G87" s="48"/>
      <c r="H87" s="48"/>
      <c r="I87" s="48"/>
      <c r="J87" s="48"/>
      <c r="K87" s="48"/>
      <c r="L87" s="48"/>
      <c r="M87" s="48"/>
      <c r="N87" s="48"/>
      <c r="O87" s="48"/>
      <c r="P87" s="48"/>
      <c r="Q87" s="48"/>
      <c r="R87" s="48"/>
      <c r="S87" s="48"/>
      <c r="T87" s="48"/>
      <c r="U87" s="48"/>
      <c r="V87" s="50"/>
      <c r="W87" s="5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62" customFormat="1" ht="15">
      <c r="A88" s="48"/>
      <c r="B88" s="48"/>
      <c r="C88" s="48"/>
      <c r="D88" s="48"/>
      <c r="E88" s="48"/>
      <c r="F88" s="48"/>
      <c r="G88" s="48"/>
      <c r="H88" s="48"/>
      <c r="I88" s="48"/>
      <c r="J88" s="48"/>
      <c r="K88" s="48"/>
      <c r="L88" s="48"/>
      <c r="M88" s="48"/>
      <c r="N88" s="48"/>
      <c r="O88" s="48"/>
      <c r="P88" s="48"/>
      <c r="Q88" s="48"/>
      <c r="R88" s="48"/>
      <c r="S88" s="48"/>
      <c r="T88" s="48"/>
      <c r="U88" s="48"/>
      <c r="V88" s="50"/>
      <c r="W88" s="5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62" customFormat="1" ht="15">
      <c r="A89" s="48"/>
      <c r="B89" s="48"/>
      <c r="C89" s="48"/>
      <c r="D89" s="48"/>
      <c r="E89" s="48"/>
      <c r="F89" s="48"/>
      <c r="G89" s="48"/>
      <c r="H89" s="48"/>
      <c r="I89" s="48"/>
      <c r="J89" s="48"/>
      <c r="K89" s="48"/>
      <c r="L89" s="48"/>
      <c r="M89" s="48"/>
      <c r="N89" s="48"/>
      <c r="O89" s="48"/>
      <c r="P89" s="48"/>
      <c r="Q89" s="48"/>
      <c r="R89" s="48"/>
      <c r="S89" s="48"/>
      <c r="T89" s="48"/>
      <c r="U89" s="48"/>
      <c r="V89" s="50"/>
      <c r="W89" s="5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62" customFormat="1" ht="15">
      <c r="A90" s="48"/>
      <c r="B90" s="48"/>
      <c r="C90" s="48"/>
      <c r="D90" s="48"/>
      <c r="E90" s="48"/>
      <c r="F90" s="48"/>
      <c r="G90" s="48"/>
      <c r="H90" s="48"/>
      <c r="I90" s="48"/>
      <c r="J90" s="48"/>
      <c r="K90" s="48"/>
      <c r="L90" s="48"/>
      <c r="M90" s="48"/>
      <c r="N90" s="48"/>
      <c r="O90" s="48"/>
      <c r="P90" s="48"/>
      <c r="Q90" s="48"/>
      <c r="R90" s="48"/>
      <c r="S90" s="48"/>
      <c r="T90" s="48"/>
      <c r="U90" s="48"/>
      <c r="V90" s="50"/>
      <c r="W90" s="5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62" customFormat="1" ht="15">
      <c r="A91" s="48"/>
      <c r="B91" s="48"/>
      <c r="C91" s="48"/>
      <c r="D91" s="48"/>
      <c r="E91" s="48"/>
      <c r="F91" s="48"/>
      <c r="G91" s="48"/>
      <c r="H91" s="48"/>
      <c r="I91" s="48"/>
      <c r="J91" s="48"/>
      <c r="K91" s="48"/>
      <c r="L91" s="48"/>
      <c r="M91" s="48"/>
      <c r="N91" s="48"/>
      <c r="O91" s="48"/>
      <c r="P91" s="48"/>
      <c r="Q91" s="48"/>
      <c r="R91" s="48"/>
      <c r="S91" s="48"/>
      <c r="T91" s="48"/>
      <c r="U91" s="48"/>
      <c r="V91" s="50"/>
      <c r="W91" s="5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62" customFormat="1" ht="15">
      <c r="A92" s="48"/>
      <c r="B92" s="48"/>
      <c r="C92" s="48"/>
      <c r="D92" s="48"/>
      <c r="E92" s="48"/>
      <c r="F92" s="48"/>
      <c r="G92" s="48"/>
      <c r="H92" s="48"/>
      <c r="I92" s="48"/>
      <c r="J92" s="48"/>
      <c r="K92" s="48"/>
      <c r="L92" s="48"/>
      <c r="M92" s="48"/>
      <c r="N92" s="48"/>
      <c r="O92" s="48"/>
      <c r="P92" s="48"/>
      <c r="Q92" s="48"/>
      <c r="R92" s="48"/>
      <c r="S92" s="48"/>
      <c r="T92" s="48"/>
      <c r="U92" s="48"/>
      <c r="V92" s="50"/>
      <c r="W92" s="5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62" customFormat="1" ht="15">
      <c r="A93" s="48"/>
      <c r="B93" s="48"/>
      <c r="C93" s="48"/>
      <c r="D93" s="48"/>
      <c r="E93" s="48"/>
      <c r="F93" s="48"/>
      <c r="G93" s="48"/>
      <c r="H93" s="48"/>
      <c r="I93" s="48"/>
      <c r="J93" s="48"/>
      <c r="K93" s="48"/>
      <c r="L93" s="48"/>
      <c r="M93" s="48"/>
      <c r="N93" s="48"/>
      <c r="O93" s="48"/>
      <c r="P93" s="48"/>
      <c r="Q93" s="48"/>
      <c r="R93" s="48"/>
      <c r="S93" s="48"/>
      <c r="T93" s="48"/>
      <c r="U93" s="48"/>
      <c r="V93" s="50"/>
      <c r="W93" s="5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62" customFormat="1" ht="15">
      <c r="A94" s="48"/>
      <c r="B94" s="48"/>
      <c r="C94" s="48"/>
      <c r="D94" s="48"/>
      <c r="E94" s="48"/>
      <c r="F94" s="48"/>
      <c r="G94" s="48"/>
      <c r="H94" s="48"/>
      <c r="I94" s="48"/>
      <c r="J94" s="48"/>
      <c r="K94" s="48"/>
      <c r="L94" s="48"/>
      <c r="M94" s="48"/>
      <c r="N94" s="48"/>
      <c r="O94" s="48"/>
      <c r="P94" s="48"/>
      <c r="Q94" s="48"/>
      <c r="R94" s="48"/>
      <c r="S94" s="48"/>
      <c r="T94" s="48"/>
      <c r="U94" s="48"/>
      <c r="V94" s="50"/>
      <c r="W94" s="5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62" customFormat="1" ht="15">
      <c r="A95" s="48"/>
      <c r="B95" s="48"/>
      <c r="C95" s="48"/>
      <c r="D95" s="48"/>
      <c r="E95" s="48"/>
      <c r="F95" s="48"/>
      <c r="G95" s="48"/>
      <c r="H95" s="48"/>
      <c r="I95" s="48"/>
      <c r="J95" s="48"/>
      <c r="K95" s="48"/>
      <c r="L95" s="48"/>
      <c r="M95" s="48"/>
      <c r="N95" s="48"/>
      <c r="O95" s="48"/>
      <c r="P95" s="48"/>
      <c r="Q95" s="48"/>
      <c r="R95" s="48"/>
      <c r="S95" s="48"/>
      <c r="T95" s="48"/>
      <c r="U95" s="48"/>
      <c r="V95" s="50"/>
      <c r="W95" s="5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62" customFormat="1" ht="15">
      <c r="A96" s="48"/>
      <c r="B96" s="48"/>
      <c r="C96" s="48"/>
      <c r="D96" s="48"/>
      <c r="E96" s="48"/>
      <c r="F96" s="48"/>
      <c r="G96" s="48"/>
      <c r="H96" s="48"/>
      <c r="I96" s="48"/>
      <c r="J96" s="48"/>
      <c r="K96" s="48"/>
      <c r="L96" s="48"/>
      <c r="M96" s="48"/>
      <c r="N96" s="48"/>
      <c r="O96" s="48"/>
      <c r="P96" s="48"/>
      <c r="Q96" s="48"/>
      <c r="R96" s="48"/>
      <c r="S96" s="48"/>
      <c r="T96" s="48"/>
      <c r="U96" s="48"/>
      <c r="V96" s="50"/>
      <c r="W96" s="5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62" customFormat="1" ht="15">
      <c r="A97" s="48"/>
      <c r="B97" s="48"/>
      <c r="C97" s="48"/>
      <c r="D97" s="48"/>
      <c r="E97" s="48"/>
      <c r="F97" s="48"/>
      <c r="G97" s="48"/>
      <c r="H97" s="48"/>
      <c r="I97" s="48"/>
      <c r="J97" s="48"/>
      <c r="K97" s="48"/>
      <c r="L97" s="48"/>
      <c r="M97" s="48"/>
      <c r="N97" s="48"/>
      <c r="O97" s="48"/>
      <c r="P97" s="48"/>
      <c r="Q97" s="48"/>
      <c r="R97" s="48"/>
      <c r="S97" s="48"/>
      <c r="T97" s="48"/>
      <c r="U97" s="48"/>
      <c r="V97" s="50"/>
      <c r="W97" s="5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62" customFormat="1" ht="15">
      <c r="A98" s="48"/>
      <c r="B98" s="48"/>
      <c r="C98" s="48"/>
      <c r="D98" s="48"/>
      <c r="E98" s="48"/>
      <c r="F98" s="48"/>
      <c r="G98" s="48"/>
      <c r="H98" s="48"/>
      <c r="I98" s="48"/>
      <c r="J98" s="48"/>
      <c r="K98" s="48"/>
      <c r="L98" s="48"/>
      <c r="M98" s="48"/>
      <c r="N98" s="48"/>
      <c r="O98" s="48"/>
      <c r="P98" s="48"/>
      <c r="Q98" s="48"/>
      <c r="R98" s="48"/>
      <c r="S98" s="48"/>
      <c r="T98" s="48"/>
      <c r="U98" s="48"/>
      <c r="V98" s="50"/>
      <c r="W98" s="5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62" customFormat="1" ht="15">
      <c r="A99" s="48"/>
      <c r="B99" s="48"/>
      <c r="C99" s="48"/>
      <c r="D99" s="48"/>
      <c r="E99" s="48"/>
      <c r="F99" s="48"/>
      <c r="G99" s="48"/>
      <c r="H99" s="48"/>
      <c r="I99" s="48"/>
      <c r="J99" s="48"/>
      <c r="K99" s="48"/>
      <c r="L99" s="48"/>
      <c r="M99" s="48"/>
      <c r="N99" s="48"/>
      <c r="O99" s="48"/>
      <c r="P99" s="48"/>
      <c r="Q99" s="48"/>
      <c r="R99" s="48"/>
      <c r="S99" s="48"/>
      <c r="T99" s="48"/>
      <c r="U99" s="48"/>
      <c r="V99" s="50"/>
      <c r="W99" s="5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s="62" customFormat="1" ht="15">
      <c r="A100" s="48"/>
      <c r="B100" s="48"/>
      <c r="C100" s="48"/>
      <c r="D100" s="48"/>
      <c r="E100" s="48"/>
      <c r="F100" s="48"/>
      <c r="G100" s="48"/>
      <c r="H100" s="48"/>
      <c r="I100" s="48"/>
      <c r="J100" s="48"/>
      <c r="K100" s="48"/>
      <c r="L100" s="48"/>
      <c r="M100" s="48"/>
      <c r="N100" s="48"/>
      <c r="O100" s="48"/>
      <c r="P100" s="48"/>
      <c r="Q100" s="48"/>
      <c r="R100" s="48"/>
      <c r="S100" s="48"/>
      <c r="T100" s="48"/>
      <c r="U100" s="48"/>
      <c r="V100" s="50"/>
      <c r="W100" s="5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62" customFormat="1" ht="15">
      <c r="A101" s="48"/>
      <c r="B101" s="48"/>
      <c r="C101" s="48"/>
      <c r="D101" s="48"/>
      <c r="E101" s="48"/>
      <c r="F101" s="48"/>
      <c r="G101" s="48"/>
      <c r="H101" s="48"/>
      <c r="I101" s="48"/>
      <c r="J101" s="48"/>
      <c r="K101" s="48"/>
      <c r="L101" s="48"/>
      <c r="M101" s="48"/>
      <c r="N101" s="48"/>
      <c r="O101" s="48"/>
      <c r="P101" s="48"/>
      <c r="Q101" s="48"/>
      <c r="R101" s="48"/>
      <c r="S101" s="48"/>
      <c r="T101" s="48"/>
      <c r="U101" s="48"/>
      <c r="V101" s="50"/>
      <c r="W101" s="5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62" customFormat="1" ht="15">
      <c r="A102" s="48"/>
      <c r="B102" s="48"/>
      <c r="C102" s="48"/>
      <c r="D102" s="48"/>
      <c r="E102" s="48"/>
      <c r="F102" s="48"/>
      <c r="G102" s="48"/>
      <c r="H102" s="48"/>
      <c r="I102" s="48"/>
      <c r="J102" s="48"/>
      <c r="K102" s="48"/>
      <c r="L102" s="48"/>
      <c r="M102" s="48"/>
      <c r="N102" s="48"/>
      <c r="O102" s="48"/>
      <c r="P102" s="48"/>
      <c r="Q102" s="48"/>
      <c r="R102" s="48"/>
      <c r="S102" s="48"/>
      <c r="T102" s="48"/>
      <c r="U102" s="48"/>
      <c r="V102" s="50"/>
      <c r="W102" s="5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62" customFormat="1" ht="15">
      <c r="A103" s="48"/>
      <c r="B103" s="48"/>
      <c r="C103" s="48"/>
      <c r="D103" s="48"/>
      <c r="E103" s="48"/>
      <c r="F103" s="48"/>
      <c r="G103" s="48"/>
      <c r="H103" s="48"/>
      <c r="I103" s="48"/>
      <c r="J103" s="48"/>
      <c r="K103" s="48"/>
      <c r="L103" s="48"/>
      <c r="M103" s="48"/>
      <c r="N103" s="48"/>
      <c r="O103" s="48"/>
      <c r="P103" s="48"/>
      <c r="Q103" s="48"/>
      <c r="R103" s="48"/>
      <c r="S103" s="48"/>
      <c r="T103" s="48"/>
      <c r="U103" s="48"/>
      <c r="V103" s="50"/>
      <c r="W103" s="5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row>
    <row r="104" spans="1:75" s="62" customFormat="1" ht="15">
      <c r="A104" s="48"/>
      <c r="B104" s="48"/>
      <c r="C104" s="48"/>
      <c r="D104" s="48"/>
      <c r="E104" s="48"/>
      <c r="F104" s="48"/>
      <c r="G104" s="48"/>
      <c r="H104" s="48"/>
      <c r="I104" s="48"/>
      <c r="J104" s="48"/>
      <c r="K104" s="48"/>
      <c r="L104" s="48"/>
      <c r="M104" s="48"/>
      <c r="N104" s="48"/>
      <c r="O104" s="48"/>
      <c r="P104" s="48"/>
      <c r="Q104" s="48"/>
      <c r="R104" s="48"/>
      <c r="S104" s="48"/>
      <c r="T104" s="48"/>
      <c r="U104" s="48"/>
      <c r="V104" s="50"/>
      <c r="W104" s="5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23" ht="15">
      <c r="A105" s="48"/>
      <c r="B105" s="48"/>
      <c r="C105" s="48"/>
      <c r="D105" s="48"/>
      <c r="E105" s="48"/>
      <c r="F105" s="48"/>
      <c r="G105" s="48"/>
      <c r="H105" s="48"/>
      <c r="I105" s="48"/>
      <c r="J105" s="48"/>
      <c r="K105" s="48"/>
      <c r="L105" s="48"/>
      <c r="M105" s="48"/>
      <c r="N105" s="48"/>
      <c r="O105" s="48"/>
      <c r="P105" s="48"/>
      <c r="Q105" s="48"/>
      <c r="R105" s="48"/>
      <c r="S105" s="48"/>
      <c r="T105" s="48"/>
      <c r="U105" s="48"/>
      <c r="V105" s="50"/>
      <c r="W105" s="51"/>
    </row>
  </sheetData>
  <sheetProtection/>
  <mergeCells count="20">
    <mergeCell ref="AL11:AL13"/>
    <mergeCell ref="AM11:AM13"/>
    <mergeCell ref="AL14:AL15"/>
    <mergeCell ref="AM14:AM15"/>
    <mergeCell ref="J2:L2"/>
    <mergeCell ref="A2:B2"/>
    <mergeCell ref="A3:B3"/>
    <mergeCell ref="A4:B4"/>
    <mergeCell ref="G2:I2"/>
    <mergeCell ref="G3:I3"/>
    <mergeCell ref="G4:I4"/>
    <mergeCell ref="C2:E2"/>
    <mergeCell ref="C3:E3"/>
    <mergeCell ref="C4:E4"/>
    <mergeCell ref="AL16:AL20"/>
    <mergeCell ref="AM16:AM20"/>
    <mergeCell ref="AL21:AL22"/>
    <mergeCell ref="AM21:AM22"/>
    <mergeCell ref="AL24:AL28"/>
    <mergeCell ref="AM24:AM28"/>
  </mergeCells>
  <dataValidations count="4">
    <dataValidation type="list" allowBlank="1" showInputMessage="1" showErrorMessage="1" sqref="E11:E60">
      <formula1>$AC$10:$AC$20</formula1>
    </dataValidation>
    <dataValidation type="list" allowBlank="1" showInputMessage="1" showErrorMessage="1" sqref="G11:G60">
      <formula1>$AH$10:$AH$14</formula1>
    </dataValidation>
    <dataValidation type="list" allowBlank="1" showInputMessage="1" showErrorMessage="1" sqref="J2">
      <formula1>$Y$10:$Y$37</formula1>
    </dataValidation>
    <dataValidation type="list" allowBlank="1" showInputMessage="1" showErrorMessage="1" sqref="L11:L60">
      <formula1>$AO$10:$AO$28</formula1>
    </dataValidation>
  </dataValidations>
  <hyperlinks>
    <hyperlink ref="G1" location="Manual_3" display="For instructions, see the Users Guide in the &quot;Manual&quot; sheet."/>
    <hyperlink ref="AA9"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sheetPr>
    <tabColor rgb="FF00B050"/>
  </sheetPr>
  <dimension ref="B2:I53"/>
  <sheetViews>
    <sheetView zoomScalePageLayoutView="0" workbookViewId="0" topLeftCell="A1">
      <selection activeCell="C30" sqref="C30"/>
    </sheetView>
  </sheetViews>
  <sheetFormatPr defaultColWidth="9.140625" defaultRowHeight="12.75"/>
  <cols>
    <col min="1" max="1" width="3.140625" style="72" customWidth="1"/>
    <col min="2" max="2" width="21.00390625" style="72" customWidth="1"/>
    <col min="3" max="6" width="9.140625" style="72" customWidth="1"/>
    <col min="7" max="7" width="16.140625" style="72" bestFit="1" customWidth="1"/>
    <col min="8" max="8" width="59.57421875" style="72" customWidth="1"/>
    <col min="9" max="9" width="13.8515625" style="72" customWidth="1"/>
    <col min="10" max="16384" width="9.140625" style="72" customWidth="1"/>
  </cols>
  <sheetData>
    <row r="2" spans="2:9" ht="12.75">
      <c r="B2" s="131" t="s">
        <v>2538</v>
      </c>
      <c r="C2" s="132"/>
      <c r="D2" s="132"/>
      <c r="G2" s="131" t="s">
        <v>2415</v>
      </c>
      <c r="H2" s="132"/>
      <c r="I2" s="132"/>
    </row>
    <row r="3" spans="2:9" ht="12.75" customHeight="1">
      <c r="B3" s="268" t="s">
        <v>2125</v>
      </c>
      <c r="C3" s="273" t="s">
        <v>2540</v>
      </c>
      <c r="D3" s="273" t="s">
        <v>1199</v>
      </c>
      <c r="G3" s="274" t="s">
        <v>2135</v>
      </c>
      <c r="H3" s="275" t="s">
        <v>2133</v>
      </c>
      <c r="I3" s="276" t="s">
        <v>2134</v>
      </c>
    </row>
    <row r="4" spans="2:9" ht="12.75">
      <c r="B4" s="272" t="s">
        <v>2126</v>
      </c>
      <c r="C4" s="46" t="s">
        <v>1999</v>
      </c>
      <c r="D4" s="46" t="s">
        <v>1999</v>
      </c>
      <c r="G4" s="277" t="s">
        <v>2076</v>
      </c>
      <c r="H4" s="147" t="s">
        <v>1999</v>
      </c>
      <c r="I4" s="146" t="s">
        <v>1999</v>
      </c>
    </row>
    <row r="5" spans="2:9" ht="12.75">
      <c r="B5" s="132"/>
      <c r="C5" s="132"/>
      <c r="D5" s="132"/>
      <c r="G5" s="277" t="s">
        <v>2077</v>
      </c>
      <c r="H5" s="147" t="s">
        <v>1999</v>
      </c>
      <c r="I5" s="146" t="s">
        <v>1999</v>
      </c>
    </row>
    <row r="6" spans="2:9" ht="12.75">
      <c r="B6" s="131" t="s">
        <v>2539</v>
      </c>
      <c r="C6" s="132"/>
      <c r="D6" s="132"/>
      <c r="G6" s="277" t="s">
        <v>2078</v>
      </c>
      <c r="H6" s="147" t="s">
        <v>1999</v>
      </c>
      <c r="I6" s="146" t="s">
        <v>1999</v>
      </c>
    </row>
    <row r="7" spans="2:9" ht="12.75">
      <c r="B7" s="268" t="s">
        <v>1979</v>
      </c>
      <c r="C7" s="269" t="s">
        <v>2540</v>
      </c>
      <c r="D7" s="269" t="s">
        <v>1199</v>
      </c>
      <c r="G7" s="277" t="s">
        <v>2079</v>
      </c>
      <c r="H7" s="147" t="s">
        <v>1999</v>
      </c>
      <c r="I7" s="146" t="s">
        <v>1999</v>
      </c>
    </row>
    <row r="8" spans="2:9" ht="12.75">
      <c r="B8" s="45" t="s">
        <v>1982</v>
      </c>
      <c r="C8" s="46" t="s">
        <v>1999</v>
      </c>
      <c r="D8" s="46" t="s">
        <v>1999</v>
      </c>
      <c r="G8" s="277" t="s">
        <v>2080</v>
      </c>
      <c r="H8" s="147" t="s">
        <v>1999</v>
      </c>
      <c r="I8" s="146" t="s">
        <v>1999</v>
      </c>
    </row>
    <row r="9" spans="2:9" ht="12.75">
      <c r="B9" s="45" t="s">
        <v>1983</v>
      </c>
      <c r="C9" s="46" t="s">
        <v>1999</v>
      </c>
      <c r="D9" s="46" t="s">
        <v>1999</v>
      </c>
      <c r="G9" s="277" t="s">
        <v>2081</v>
      </c>
      <c r="H9" s="147" t="s">
        <v>1999</v>
      </c>
      <c r="I9" s="146" t="s">
        <v>1999</v>
      </c>
    </row>
    <row r="10" spans="2:9" ht="12.75">
      <c r="B10" s="45" t="s">
        <v>1984</v>
      </c>
      <c r="C10" s="46" t="s">
        <v>1999</v>
      </c>
      <c r="D10" s="46" t="s">
        <v>1999</v>
      </c>
      <c r="G10" s="277" t="s">
        <v>2082</v>
      </c>
      <c r="H10" s="147" t="s">
        <v>1999</v>
      </c>
      <c r="I10" s="146" t="s">
        <v>1999</v>
      </c>
    </row>
    <row r="11" spans="2:9" ht="12.75">
      <c r="B11" s="45" t="s">
        <v>1985</v>
      </c>
      <c r="C11" s="46" t="s">
        <v>1999</v>
      </c>
      <c r="D11" s="46" t="s">
        <v>1999</v>
      </c>
      <c r="G11" s="277" t="s">
        <v>2083</v>
      </c>
      <c r="H11" s="147" t="s">
        <v>1999</v>
      </c>
      <c r="I11" s="146" t="s">
        <v>1999</v>
      </c>
    </row>
    <row r="12" spans="2:9" ht="12.75">
      <c r="B12" s="45" t="s">
        <v>1986</v>
      </c>
      <c r="C12" s="46" t="s">
        <v>1999</v>
      </c>
      <c r="D12" s="46" t="s">
        <v>1999</v>
      </c>
      <c r="G12" s="277" t="s">
        <v>2084</v>
      </c>
      <c r="H12" s="147" t="s">
        <v>1999</v>
      </c>
      <c r="I12" s="146" t="s">
        <v>1999</v>
      </c>
    </row>
    <row r="13" spans="2:9" ht="12.75">
      <c r="B13" s="45" t="s">
        <v>1987</v>
      </c>
      <c r="C13" s="46" t="s">
        <v>1999</v>
      </c>
      <c r="D13" s="46" t="s">
        <v>1999</v>
      </c>
      <c r="G13" s="277" t="s">
        <v>2085</v>
      </c>
      <c r="H13" s="147" t="s">
        <v>1999</v>
      </c>
      <c r="I13" s="146" t="s">
        <v>1999</v>
      </c>
    </row>
    <row r="14" spans="2:9" ht="12.75">
      <c r="B14" s="45" t="s">
        <v>1988</v>
      </c>
      <c r="C14" s="46" t="s">
        <v>1999</v>
      </c>
      <c r="D14" s="46" t="s">
        <v>1999</v>
      </c>
      <c r="G14" s="277" t="s">
        <v>2086</v>
      </c>
      <c r="H14" s="147" t="s">
        <v>1999</v>
      </c>
      <c r="I14" s="146" t="s">
        <v>1999</v>
      </c>
    </row>
    <row r="15" spans="2:9" ht="12.75">
      <c r="B15" s="45" t="s">
        <v>1989</v>
      </c>
      <c r="C15" s="46" t="s">
        <v>1999</v>
      </c>
      <c r="D15" s="46" t="s">
        <v>1999</v>
      </c>
      <c r="G15" s="277" t="s">
        <v>2087</v>
      </c>
      <c r="H15" s="147" t="s">
        <v>1999</v>
      </c>
      <c r="I15" s="146" t="s">
        <v>1999</v>
      </c>
    </row>
    <row r="16" spans="2:9" ht="12.75">
      <c r="B16" s="45" t="s">
        <v>1990</v>
      </c>
      <c r="C16" s="46" t="s">
        <v>1999</v>
      </c>
      <c r="D16" s="46" t="s">
        <v>1999</v>
      </c>
      <c r="G16" s="277" t="s">
        <v>2088</v>
      </c>
      <c r="H16" s="147" t="s">
        <v>1999</v>
      </c>
      <c r="I16" s="146" t="s">
        <v>1999</v>
      </c>
    </row>
    <row r="17" spans="2:9" ht="12.75">
      <c r="B17" s="45" t="s">
        <v>1991</v>
      </c>
      <c r="C17" s="46" t="s">
        <v>1999</v>
      </c>
      <c r="D17" s="46" t="s">
        <v>1999</v>
      </c>
      <c r="G17" s="277" t="s">
        <v>2089</v>
      </c>
      <c r="H17" s="147" t="s">
        <v>1999</v>
      </c>
      <c r="I17" s="146" t="s">
        <v>1999</v>
      </c>
    </row>
    <row r="18" spans="7:9" ht="12.75">
      <c r="G18" s="277" t="s">
        <v>2090</v>
      </c>
      <c r="H18" s="147" t="s">
        <v>1999</v>
      </c>
      <c r="I18" s="146" t="s">
        <v>1999</v>
      </c>
    </row>
    <row r="19" spans="2:9" ht="12.75">
      <c r="B19" s="131" t="s">
        <v>2536</v>
      </c>
      <c r="C19" s="131"/>
      <c r="D19" s="132"/>
      <c r="E19" s="132"/>
      <c r="G19" s="277" t="s">
        <v>2091</v>
      </c>
      <c r="H19" s="147" t="s">
        <v>1999</v>
      </c>
      <c r="I19" s="146" t="s">
        <v>1999</v>
      </c>
    </row>
    <row r="20" spans="2:9" ht="12.75">
      <c r="B20" s="268" t="s">
        <v>2527</v>
      </c>
      <c r="C20" s="262" t="s">
        <v>2005</v>
      </c>
      <c r="D20" s="269" t="s">
        <v>2004</v>
      </c>
      <c r="E20" s="485"/>
      <c r="G20" s="277" t="s">
        <v>2092</v>
      </c>
      <c r="H20" s="147" t="s">
        <v>1999</v>
      </c>
      <c r="I20" s="146" t="s">
        <v>1999</v>
      </c>
    </row>
    <row r="21" spans="2:9" ht="12.75">
      <c r="B21" s="45" t="s">
        <v>2528</v>
      </c>
      <c r="C21" s="46" t="s">
        <v>2560</v>
      </c>
      <c r="D21" s="406" t="s">
        <v>1999</v>
      </c>
      <c r="E21" s="485"/>
      <c r="G21" s="277" t="s">
        <v>2093</v>
      </c>
      <c r="H21" s="147" t="s">
        <v>1999</v>
      </c>
      <c r="I21" s="146" t="s">
        <v>1999</v>
      </c>
    </row>
    <row r="22" spans="2:9" ht="12.75">
      <c r="B22" s="45" t="s">
        <v>2529</v>
      </c>
      <c r="C22" s="46" t="s">
        <v>2561</v>
      </c>
      <c r="D22" s="406" t="s">
        <v>1999</v>
      </c>
      <c r="E22" s="485"/>
      <c r="G22" s="277" t="s">
        <v>2094</v>
      </c>
      <c r="H22" s="147" t="s">
        <v>1999</v>
      </c>
      <c r="I22" s="146" t="s">
        <v>1999</v>
      </c>
    </row>
    <row r="23" spans="2:9" ht="12.75">
      <c r="B23" s="45" t="s">
        <v>2530</v>
      </c>
      <c r="C23" s="46" t="s">
        <v>2562</v>
      </c>
      <c r="D23" s="406" t="s">
        <v>1999</v>
      </c>
      <c r="E23" s="485"/>
      <c r="G23" s="277" t="s">
        <v>2095</v>
      </c>
      <c r="H23" s="147" t="s">
        <v>1999</v>
      </c>
      <c r="I23" s="146" t="s">
        <v>1999</v>
      </c>
    </row>
    <row r="24" spans="2:9" ht="12.75">
      <c r="B24" s="45" t="s">
        <v>2531</v>
      </c>
      <c r="C24" s="46" t="s">
        <v>2563</v>
      </c>
      <c r="D24" s="406" t="s">
        <v>1999</v>
      </c>
      <c r="E24" s="485"/>
      <c r="G24" s="277" t="s">
        <v>2096</v>
      </c>
      <c r="H24" s="147" t="s">
        <v>1999</v>
      </c>
      <c r="I24" s="146" t="s">
        <v>1999</v>
      </c>
    </row>
    <row r="25" spans="2:9" ht="12.75">
      <c r="B25" s="45" t="s">
        <v>2532</v>
      </c>
      <c r="C25" s="46" t="s">
        <v>2564</v>
      </c>
      <c r="D25" s="406" t="s">
        <v>1999</v>
      </c>
      <c r="E25" s="485"/>
      <c r="G25" s="277" t="s">
        <v>2097</v>
      </c>
      <c r="H25" s="147" t="s">
        <v>1999</v>
      </c>
      <c r="I25" s="146" t="s">
        <v>1999</v>
      </c>
    </row>
    <row r="26" spans="2:9" ht="12.75">
      <c r="B26" s="396"/>
      <c r="C26" s="396"/>
      <c r="D26" s="396"/>
      <c r="E26" s="396"/>
      <c r="G26" s="277" t="s">
        <v>2098</v>
      </c>
      <c r="H26" s="147" t="s">
        <v>1999</v>
      </c>
      <c r="I26" s="146" t="s">
        <v>1999</v>
      </c>
    </row>
    <row r="27" spans="2:9" ht="12.75" customHeight="1">
      <c r="B27" s="407" t="s">
        <v>2534</v>
      </c>
      <c r="C27" s="396"/>
      <c r="D27" s="396"/>
      <c r="E27" s="396"/>
      <c r="G27" s="277" t="s">
        <v>2099</v>
      </c>
      <c r="H27" s="147" t="s">
        <v>1999</v>
      </c>
      <c r="I27" s="146" t="s">
        <v>1999</v>
      </c>
    </row>
    <row r="28" spans="2:9" ht="12.75">
      <c r="B28" s="75" t="s">
        <v>2535</v>
      </c>
      <c r="C28" s="396"/>
      <c r="D28" s="396"/>
      <c r="E28" s="396"/>
      <c r="G28" s="277" t="s">
        <v>2100</v>
      </c>
      <c r="H28" s="147" t="s">
        <v>1999</v>
      </c>
      <c r="I28" s="146" t="s">
        <v>1999</v>
      </c>
    </row>
    <row r="29" spans="7:9" ht="12.75">
      <c r="G29" s="277" t="s">
        <v>2144</v>
      </c>
      <c r="H29" s="147" t="s">
        <v>1999</v>
      </c>
      <c r="I29" s="146" t="s">
        <v>1999</v>
      </c>
    </row>
    <row r="30" spans="7:9" ht="12.75">
      <c r="G30" s="277" t="s">
        <v>2145</v>
      </c>
      <c r="H30" s="147" t="s">
        <v>1999</v>
      </c>
      <c r="I30" s="146" t="s">
        <v>1999</v>
      </c>
    </row>
    <row r="31" spans="7:9" ht="12.75">
      <c r="G31" s="277" t="s">
        <v>2146</v>
      </c>
      <c r="H31" s="147" t="s">
        <v>1999</v>
      </c>
      <c r="I31" s="146" t="s">
        <v>1999</v>
      </c>
    </row>
    <row r="32" spans="7:9" ht="12.75">
      <c r="G32" s="277" t="s">
        <v>2147</v>
      </c>
      <c r="H32" s="147" t="s">
        <v>1999</v>
      </c>
      <c r="I32" s="146" t="s">
        <v>1999</v>
      </c>
    </row>
    <row r="33" spans="7:9" ht="12.75">
      <c r="G33" s="277" t="s">
        <v>2148</v>
      </c>
      <c r="H33" s="147" t="s">
        <v>1999</v>
      </c>
      <c r="I33" s="146" t="s">
        <v>1999</v>
      </c>
    </row>
    <row r="34" spans="7:9" ht="12.75">
      <c r="G34" s="277" t="s">
        <v>2149</v>
      </c>
      <c r="H34" s="147" t="s">
        <v>1999</v>
      </c>
      <c r="I34" s="146" t="s">
        <v>1999</v>
      </c>
    </row>
    <row r="35" spans="7:9" ht="12.75">
      <c r="G35" s="277" t="s">
        <v>2150</v>
      </c>
      <c r="H35" s="147" t="s">
        <v>1999</v>
      </c>
      <c r="I35" s="146" t="s">
        <v>1999</v>
      </c>
    </row>
    <row r="36" spans="7:9" ht="12.75" customHeight="1">
      <c r="G36" s="277" t="s">
        <v>2151</v>
      </c>
      <c r="H36" s="147" t="s">
        <v>1999</v>
      </c>
      <c r="I36" s="146" t="s">
        <v>1999</v>
      </c>
    </row>
    <row r="37" spans="7:9" ht="12.75">
      <c r="G37" s="277" t="s">
        <v>2152</v>
      </c>
      <c r="H37" s="147" t="s">
        <v>1999</v>
      </c>
      <c r="I37" s="146" t="s">
        <v>1999</v>
      </c>
    </row>
    <row r="38" spans="7:9" ht="12.75">
      <c r="G38" s="277" t="s">
        <v>2153</v>
      </c>
      <c r="H38" s="147" t="s">
        <v>1999</v>
      </c>
      <c r="I38" s="146" t="s">
        <v>1999</v>
      </c>
    </row>
    <row r="39" spans="7:9" ht="12.75">
      <c r="G39" s="277" t="s">
        <v>2154</v>
      </c>
      <c r="H39" s="147" t="s">
        <v>1999</v>
      </c>
      <c r="I39" s="146" t="s">
        <v>1999</v>
      </c>
    </row>
    <row r="40" spans="7:9" ht="12.75">
      <c r="G40" s="277" t="s">
        <v>2155</v>
      </c>
      <c r="H40" s="147" t="s">
        <v>1999</v>
      </c>
      <c r="I40" s="146" t="s">
        <v>1999</v>
      </c>
    </row>
    <row r="41" spans="2:9" ht="12.75">
      <c r="B41" s="75"/>
      <c r="G41" s="277" t="s">
        <v>2156</v>
      </c>
      <c r="H41" s="147" t="s">
        <v>1999</v>
      </c>
      <c r="I41" s="146" t="s">
        <v>1999</v>
      </c>
    </row>
    <row r="42" spans="2:9" ht="12.75">
      <c r="B42" s="75"/>
      <c r="G42" s="277" t="s">
        <v>2157</v>
      </c>
      <c r="H42" s="147" t="s">
        <v>1999</v>
      </c>
      <c r="I42" s="146" t="s">
        <v>1999</v>
      </c>
    </row>
    <row r="43" spans="7:9" ht="12.75">
      <c r="G43" s="277" t="s">
        <v>2158</v>
      </c>
      <c r="H43" s="147" t="s">
        <v>1999</v>
      </c>
      <c r="I43" s="146" t="s">
        <v>1999</v>
      </c>
    </row>
    <row r="44" spans="7:9" ht="12.75">
      <c r="G44" s="277" t="s">
        <v>2159</v>
      </c>
      <c r="H44" s="147" t="s">
        <v>1999</v>
      </c>
      <c r="I44" s="146" t="s">
        <v>1999</v>
      </c>
    </row>
    <row r="45" spans="7:9" ht="12.75">
      <c r="G45" s="277" t="s">
        <v>2160</v>
      </c>
      <c r="H45" s="147" t="s">
        <v>1999</v>
      </c>
      <c r="I45" s="146" t="s">
        <v>1999</v>
      </c>
    </row>
    <row r="46" spans="7:9" ht="12.75">
      <c r="G46" s="277" t="s">
        <v>2161</v>
      </c>
      <c r="H46" s="147" t="s">
        <v>1999</v>
      </c>
      <c r="I46" s="146" t="s">
        <v>1999</v>
      </c>
    </row>
    <row r="47" spans="7:9" ht="12.75">
      <c r="G47" s="277" t="s">
        <v>2162</v>
      </c>
      <c r="H47" s="147" t="s">
        <v>1999</v>
      </c>
      <c r="I47" s="146" t="s">
        <v>1999</v>
      </c>
    </row>
    <row r="48" spans="7:9" ht="12.75">
      <c r="G48" s="277" t="s">
        <v>2163</v>
      </c>
      <c r="H48" s="147" t="s">
        <v>1999</v>
      </c>
      <c r="I48" s="146" t="s">
        <v>1999</v>
      </c>
    </row>
    <row r="49" spans="7:9" ht="12.75">
      <c r="G49" s="277" t="s">
        <v>2164</v>
      </c>
      <c r="H49" s="147" t="s">
        <v>1999</v>
      </c>
      <c r="I49" s="146" t="s">
        <v>1999</v>
      </c>
    </row>
    <row r="50" spans="7:9" ht="12.75">
      <c r="G50" s="277" t="s">
        <v>2165</v>
      </c>
      <c r="H50" s="147" t="s">
        <v>1999</v>
      </c>
      <c r="I50" s="146" t="s">
        <v>1999</v>
      </c>
    </row>
    <row r="51" spans="7:9" ht="12.75">
      <c r="G51" s="277" t="s">
        <v>2166</v>
      </c>
      <c r="H51" s="147" t="s">
        <v>1999</v>
      </c>
      <c r="I51" s="146" t="s">
        <v>1999</v>
      </c>
    </row>
    <row r="52" spans="7:9" ht="12.75">
      <c r="G52" s="277" t="s">
        <v>2167</v>
      </c>
      <c r="H52" s="147" t="s">
        <v>1999</v>
      </c>
      <c r="I52" s="146" t="s">
        <v>1999</v>
      </c>
    </row>
    <row r="53" spans="7:9" ht="12.75">
      <c r="G53" s="277" t="s">
        <v>2168</v>
      </c>
      <c r="H53" s="147" t="s">
        <v>1999</v>
      </c>
      <c r="I53" s="146" t="s">
        <v>1999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BZ105"/>
  <sheetViews>
    <sheetView zoomScale="70" zoomScaleNormal="70" zoomScaleSheetLayoutView="57" zoomScalePageLayoutView="0" workbookViewId="0" topLeftCell="A1">
      <pane ySplit="8" topLeftCell="A9" activePane="bottomLeft" state="frozen"/>
      <selection pane="topLeft" activeCell="A1" sqref="A1"/>
      <selection pane="bottomLeft" activeCell="M29" sqref="M29"/>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8" width="15.140625" style="23" customWidth="1"/>
    <col min="9" max="9" width="10.7109375" style="23" customWidth="1"/>
    <col min="10" max="10" width="17.00390625" style="23" customWidth="1"/>
    <col min="11" max="13" width="13.7109375" style="23" customWidth="1"/>
    <col min="14" max="14" width="15.140625" style="23" customWidth="1"/>
    <col min="15" max="15" width="13.28125" style="23" customWidth="1"/>
    <col min="16" max="16" width="13.57421875" style="23" customWidth="1"/>
    <col min="17" max="17" width="12.421875" style="23" customWidth="1"/>
    <col min="18" max="18" width="12.421875" style="31" customWidth="1"/>
    <col min="19" max="19" width="11.57421875" style="24" customWidth="1"/>
    <col min="20" max="20" width="14.7109375" style="25" customWidth="1"/>
    <col min="21" max="21" width="33.421875" style="62" bestFit="1" customWidth="1"/>
    <col min="22" max="24" width="8.8515625" style="71" customWidth="1"/>
    <col min="25" max="25" width="22.00390625" style="71" bestFit="1" customWidth="1"/>
    <col min="26" max="26" width="8.8515625" style="71" customWidth="1"/>
    <col min="27" max="27" width="27.28125" style="71" bestFit="1" customWidth="1"/>
    <col min="28" max="28" width="8.8515625" style="71" customWidth="1"/>
    <col min="29" max="29" width="35.8515625" style="71" customWidth="1"/>
    <col min="30" max="30" width="8.8515625" style="71" customWidth="1"/>
    <col min="31" max="31" width="11.28125" style="71" bestFit="1" customWidth="1"/>
    <col min="32" max="32" width="10.00390625" style="71" bestFit="1" customWidth="1"/>
    <col min="33" max="33" width="8.8515625" style="71" customWidth="1"/>
    <col min="34" max="34" width="19.140625" style="71" customWidth="1"/>
    <col min="35" max="35" width="50.28125" style="71" customWidth="1"/>
    <col min="36" max="36" width="51.7109375" style="71" bestFit="1" customWidth="1"/>
    <col min="37" max="76" width="8.8515625" style="71" customWidth="1"/>
    <col min="77" max="78" width="9.140625" style="62" customWidth="1"/>
    <col min="79" max="16384" width="9.140625" style="25" customWidth="1"/>
  </cols>
  <sheetData>
    <row r="1" spans="1:27" ht="62.25" customHeight="1">
      <c r="A1" s="47" t="s">
        <v>2812</v>
      </c>
      <c r="B1" s="48"/>
      <c r="D1" s="48"/>
      <c r="E1" s="497" t="s">
        <v>744</v>
      </c>
      <c r="F1" s="48"/>
      <c r="H1" s="285" t="s">
        <v>2454</v>
      </c>
      <c r="I1" s="48"/>
      <c r="K1" s="48"/>
      <c r="L1" s="48"/>
      <c r="M1" s="48"/>
      <c r="N1" s="151"/>
      <c r="O1" s="151"/>
      <c r="P1" s="151"/>
      <c r="Q1" s="151"/>
      <c r="R1" s="151"/>
      <c r="S1" s="151"/>
      <c r="T1" s="151"/>
      <c r="V1" s="151"/>
      <c r="W1" s="151"/>
      <c r="X1" s="151"/>
      <c r="Y1" s="151"/>
      <c r="Z1" s="151"/>
      <c r="AA1" s="151"/>
    </row>
    <row r="2" spans="1:31" ht="24.75" customHeight="1" thickBot="1">
      <c r="A2" s="561" t="s">
        <v>462</v>
      </c>
      <c r="B2" s="561"/>
      <c r="C2" s="565"/>
      <c r="D2" s="565"/>
      <c r="E2" s="565"/>
      <c r="F2" s="151"/>
      <c r="G2" s="52"/>
      <c r="H2" s="480" t="s">
        <v>2455</v>
      </c>
      <c r="I2" s="480"/>
      <c r="J2" s="480"/>
      <c r="K2" s="565"/>
      <c r="L2" s="565"/>
      <c r="M2" s="565"/>
      <c r="N2" s="151"/>
      <c r="O2" s="151"/>
      <c r="P2" s="151"/>
      <c r="Q2" s="151"/>
      <c r="R2" s="151"/>
      <c r="S2" s="151"/>
      <c r="T2" s="151"/>
      <c r="U2" s="151"/>
      <c r="V2" s="151"/>
      <c r="W2" s="151"/>
      <c r="X2" s="151"/>
      <c r="Y2" s="151"/>
      <c r="Z2" s="151"/>
      <c r="AA2" s="151"/>
      <c r="AB2" s="151"/>
      <c r="AC2" s="151"/>
      <c r="AD2" s="151"/>
      <c r="AE2" s="151"/>
    </row>
    <row r="3" spans="1:31" ht="24.75" customHeight="1" thickBot="1">
      <c r="A3" s="562" t="s">
        <v>1980</v>
      </c>
      <c r="B3" s="562"/>
      <c r="C3" s="566"/>
      <c r="D3" s="566"/>
      <c r="E3" s="566"/>
      <c r="F3" s="151"/>
      <c r="G3" s="52"/>
      <c r="H3" s="481" t="s">
        <v>2552</v>
      </c>
      <c r="I3" s="481"/>
      <c r="J3" s="481"/>
      <c r="K3" s="568">
        <f>IF($K$2="","",VLOOKUP(K2,U10:W37,2,FALSE))</f>
      </c>
      <c r="L3" s="568"/>
      <c r="M3" s="568"/>
      <c r="N3" s="151"/>
      <c r="O3" s="151"/>
      <c r="P3" s="151"/>
      <c r="Q3" s="151"/>
      <c r="R3" s="151"/>
      <c r="S3" s="151"/>
      <c r="T3" s="151"/>
      <c r="U3" s="151"/>
      <c r="V3" s="151"/>
      <c r="W3" s="151"/>
      <c r="X3" s="151"/>
      <c r="Y3" s="151"/>
      <c r="Z3" s="151"/>
      <c r="AA3" s="151"/>
      <c r="AB3" s="151"/>
      <c r="AC3" s="151"/>
      <c r="AD3" s="151"/>
      <c r="AE3" s="151"/>
    </row>
    <row r="4" spans="1:31" ht="24.75" customHeight="1" thickBot="1">
      <c r="A4" s="562" t="s">
        <v>2465</v>
      </c>
      <c r="B4" s="562"/>
      <c r="C4" s="567"/>
      <c r="D4" s="567"/>
      <c r="E4" s="567"/>
      <c r="F4" s="151"/>
      <c r="G4" s="52"/>
      <c r="H4" s="479" t="s">
        <v>2553</v>
      </c>
      <c r="I4" s="479"/>
      <c r="J4" s="479"/>
      <c r="K4" s="568">
        <f>IF($K$2="","",VLOOKUP(K2,U10:W37,3,FALSE))</f>
      </c>
      <c r="L4" s="568"/>
      <c r="M4" s="568"/>
      <c r="N4" s="151"/>
      <c r="O4" s="151"/>
      <c r="P4" s="151"/>
      <c r="Q4" s="151"/>
      <c r="R4" s="151"/>
      <c r="S4" s="151"/>
      <c r="T4" s="151"/>
      <c r="U4" s="151"/>
      <c r="V4" s="151"/>
      <c r="W4" s="151"/>
      <c r="X4" s="151"/>
      <c r="Y4" s="151"/>
      <c r="Z4" s="151"/>
      <c r="AA4" s="151"/>
      <c r="AB4" s="151"/>
      <c r="AC4" s="151"/>
      <c r="AD4" s="151"/>
      <c r="AE4" s="151"/>
    </row>
    <row r="5" spans="1:78" s="26" customFormat="1" ht="30" customHeight="1">
      <c r="A5" s="52"/>
      <c r="B5" s="52"/>
      <c r="C5" s="52"/>
      <c r="D5" s="52"/>
      <c r="E5" s="52"/>
      <c r="F5" s="151"/>
      <c r="G5" s="52"/>
      <c r="H5" s="52"/>
      <c r="I5" s="52"/>
      <c r="J5" s="284"/>
      <c r="K5" s="284"/>
      <c r="L5" s="284" t="s">
        <v>2634</v>
      </c>
      <c r="M5" s="284"/>
      <c r="N5" s="284"/>
      <c r="O5" s="284"/>
      <c r="P5" s="284" t="s">
        <v>2634</v>
      </c>
      <c r="Q5" s="284"/>
      <c r="R5" s="284"/>
      <c r="S5" s="284"/>
      <c r="T5" s="151"/>
      <c r="U5" s="151"/>
      <c r="V5" s="151"/>
      <c r="W5" s="151"/>
      <c r="X5" s="151"/>
      <c r="Y5" s="151"/>
      <c r="Z5" s="151"/>
      <c r="AA5" s="151"/>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67"/>
      <c r="BZ5" s="67"/>
    </row>
    <row r="6" spans="1:78" s="26" customFormat="1" ht="15" customHeight="1" thickBot="1">
      <c r="A6" s="130"/>
      <c r="B6" s="129" t="s">
        <v>2002</v>
      </c>
      <c r="C6" s="261"/>
      <c r="D6" s="129" t="s">
        <v>2001</v>
      </c>
      <c r="E6" s="52"/>
      <c r="F6" s="151"/>
      <c r="G6" s="52"/>
      <c r="H6" s="52"/>
      <c r="I6" s="52"/>
      <c r="J6" s="52"/>
      <c r="K6" s="52"/>
      <c r="L6" s="52"/>
      <c r="M6" s="52"/>
      <c r="N6" s="151"/>
      <c r="O6" s="151"/>
      <c r="P6" s="151"/>
      <c r="Q6" s="151"/>
      <c r="R6" s="151"/>
      <c r="S6" s="151"/>
      <c r="T6" s="151"/>
      <c r="U6" s="151"/>
      <c r="V6" s="151"/>
      <c r="W6" s="151"/>
      <c r="X6" s="151"/>
      <c r="Y6" s="151"/>
      <c r="Z6" s="151"/>
      <c r="AA6" s="151"/>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67"/>
      <c r="BZ6" s="67"/>
    </row>
    <row r="7" spans="1:78" s="22" customFormat="1" ht="18.75" customHeight="1" thickBot="1">
      <c r="A7" s="53"/>
      <c r="B7" s="53"/>
      <c r="C7" s="53"/>
      <c r="D7" s="53"/>
      <c r="E7" s="53"/>
      <c r="F7" s="153"/>
      <c r="G7" s="61"/>
      <c r="H7" s="61"/>
      <c r="I7" s="57" t="s">
        <v>2495</v>
      </c>
      <c r="J7" s="58"/>
      <c r="K7" s="58"/>
      <c r="L7" s="59"/>
      <c r="M7" s="60"/>
      <c r="N7" s="153"/>
      <c r="O7" s="153"/>
      <c r="P7" s="153"/>
      <c r="Q7" s="153"/>
      <c r="R7" s="153"/>
      <c r="S7" s="1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row>
    <row r="8" spans="1:78" s="34" customFormat="1" ht="55.5" customHeight="1" thickBot="1">
      <c r="A8" s="187" t="s">
        <v>473</v>
      </c>
      <c r="B8" s="188" t="s">
        <v>19</v>
      </c>
      <c r="C8" s="186" t="s">
        <v>14</v>
      </c>
      <c r="D8" s="186" t="s">
        <v>17</v>
      </c>
      <c r="E8" s="78" t="s">
        <v>2813</v>
      </c>
      <c r="F8" s="188" t="s">
        <v>2541</v>
      </c>
      <c r="G8" s="77" t="s">
        <v>2128</v>
      </c>
      <c r="H8" s="44" t="s">
        <v>2794</v>
      </c>
      <c r="I8" s="189" t="s">
        <v>470</v>
      </c>
      <c r="J8" s="188" t="s">
        <v>2457</v>
      </c>
      <c r="K8" s="186" t="s">
        <v>2012</v>
      </c>
      <c r="L8" s="186" t="s">
        <v>461</v>
      </c>
      <c r="M8" s="44" t="s">
        <v>2393</v>
      </c>
      <c r="N8" s="188" t="s">
        <v>2814</v>
      </c>
      <c r="O8" s="188" t="s">
        <v>465</v>
      </c>
      <c r="P8" s="186" t="s">
        <v>466</v>
      </c>
      <c r="Q8" s="186" t="s">
        <v>467</v>
      </c>
      <c r="R8" s="190" t="s">
        <v>2129</v>
      </c>
      <c r="S8" s="191" t="s">
        <v>18</v>
      </c>
      <c r="T8" s="68"/>
      <c r="U8" s="126" t="s">
        <v>2138</v>
      </c>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68"/>
      <c r="BX8" s="68"/>
      <c r="BY8" s="68"/>
      <c r="BZ8" s="68"/>
    </row>
    <row r="9" spans="1:78" s="27" customFormat="1" ht="15.75" customHeight="1">
      <c r="A9" s="219" t="s">
        <v>463</v>
      </c>
      <c r="B9" s="220" t="s">
        <v>2537</v>
      </c>
      <c r="C9" s="221">
        <v>1</v>
      </c>
      <c r="D9" s="222" t="s">
        <v>1976</v>
      </c>
      <c r="E9" s="223" t="s">
        <v>1981</v>
      </c>
      <c r="F9" s="224">
        <v>2567</v>
      </c>
      <c r="G9" s="242" t="s">
        <v>2006</v>
      </c>
      <c r="H9" s="242" t="s">
        <v>2608</v>
      </c>
      <c r="I9" s="226">
        <v>20</v>
      </c>
      <c r="J9" s="230" t="s">
        <v>528</v>
      </c>
      <c r="K9" s="404">
        <f>IF(J9="","",IF(ISERROR(VLOOKUP(J9,'Wattage Table'!$A$3:$G$965,7,0)),"N/A",VLOOKUP(J9,'Wattage Table'!$A$3:$G$965,7,0)))</f>
        <v>59</v>
      </c>
      <c r="L9" s="228">
        <f>IF(J9="","",IF(K9="N/A","N/A",(I9*K9)/1000))</f>
        <v>1.18</v>
      </c>
      <c r="M9" s="229" t="s">
        <v>2580</v>
      </c>
      <c r="N9" s="232">
        <v>0.61</v>
      </c>
      <c r="O9" s="232">
        <v>0.34</v>
      </c>
      <c r="P9" s="232">
        <v>0.12</v>
      </c>
      <c r="Q9" s="232">
        <v>0.24</v>
      </c>
      <c r="R9" s="418">
        <f>IF(L9="","",L9*(1+O9)*N9*Q9)</f>
        <v>0.23148767999999997</v>
      </c>
      <c r="S9" s="419">
        <f>IF(L9="","",L9*(1+P9)*F9*Q9)</f>
        <v>814.2113280000001</v>
      </c>
      <c r="T9" s="69"/>
      <c r="U9" s="262" t="s">
        <v>2125</v>
      </c>
      <c r="V9" s="262" t="s">
        <v>2540</v>
      </c>
      <c r="W9" s="262" t="s">
        <v>1199</v>
      </c>
      <c r="X9" s="72"/>
      <c r="Y9" s="268" t="s">
        <v>1979</v>
      </c>
      <c r="Z9" s="269" t="s">
        <v>2540</v>
      </c>
      <c r="AA9" s="269" t="s">
        <v>2814</v>
      </c>
      <c r="AB9" s="72"/>
      <c r="AC9" s="262" t="s">
        <v>1997</v>
      </c>
      <c r="AD9" s="262" t="s">
        <v>2005</v>
      </c>
      <c r="AE9" s="263" t="s">
        <v>1996</v>
      </c>
      <c r="AF9" s="263" t="s">
        <v>1998</v>
      </c>
      <c r="AG9" s="72"/>
      <c r="AH9" s="262" t="s">
        <v>2577</v>
      </c>
      <c r="AI9" s="262" t="s">
        <v>2609</v>
      </c>
      <c r="AJ9" s="262" t="s">
        <v>2003</v>
      </c>
      <c r="AK9" s="262" t="s">
        <v>2005</v>
      </c>
      <c r="AL9" s="263" t="s">
        <v>2004</v>
      </c>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3"/>
      <c r="BX9" s="93"/>
      <c r="BY9" s="93"/>
      <c r="BZ9" s="93"/>
    </row>
    <row r="10" spans="1:78" s="22" customFormat="1" ht="15.75" customHeight="1">
      <c r="A10" s="233"/>
      <c r="B10" s="234"/>
      <c r="C10" s="235"/>
      <c r="D10" s="236"/>
      <c r="E10" s="237"/>
      <c r="F10" s="238"/>
      <c r="G10" s="242"/>
      <c r="H10" s="242"/>
      <c r="I10" s="240"/>
      <c r="J10" s="244"/>
      <c r="K10" s="404">
        <f>IF(J10="","",IF(ISERROR(VLOOKUP(J10,'Wattage Table'!$A$3:$G$965,7,0)),"N/A",VLOOKUP(J10,'Wattage Table'!$A$3:$G$965,7,0)))</f>
      </c>
      <c r="L10" s="242"/>
      <c r="M10" s="243"/>
      <c r="N10" s="246"/>
      <c r="O10" s="246"/>
      <c r="P10" s="246"/>
      <c r="Q10" s="246"/>
      <c r="R10" s="247">
        <f>IF(L10="","",L10*(1+O10)*N10*Q10)</f>
      </c>
      <c r="S10" s="238">
        <f>IF(L10="","",L10*(1+P10)*F10*Q10)</f>
      </c>
      <c r="T10" s="70"/>
      <c r="U10" s="266" t="s">
        <v>2549</v>
      </c>
      <c r="V10" s="400">
        <v>4056</v>
      </c>
      <c r="W10" s="399">
        <v>0.62</v>
      </c>
      <c r="X10" s="72"/>
      <c r="Y10" s="270" t="s">
        <v>1981</v>
      </c>
      <c r="Z10" s="267">
        <f>'Controls Form'!$K$3</f>
      </c>
      <c r="AA10" s="267">
        <f>'Controls Form'!$K$4</f>
      </c>
      <c r="AB10" s="72"/>
      <c r="AC10" s="271" t="s">
        <v>2011</v>
      </c>
      <c r="AD10" s="271" t="s">
        <v>2006</v>
      </c>
      <c r="AE10" s="265">
        <v>0.34</v>
      </c>
      <c r="AF10" s="265">
        <v>0.12</v>
      </c>
      <c r="AG10" s="72"/>
      <c r="AH10" s="411" t="s">
        <v>2607</v>
      </c>
      <c r="AI10" s="415" t="s">
        <v>2611</v>
      </c>
      <c r="AJ10" s="266" t="s">
        <v>20</v>
      </c>
      <c r="AK10" s="266" t="s">
        <v>2608</v>
      </c>
      <c r="AL10" s="412">
        <v>0</v>
      </c>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53"/>
      <c r="BX10" s="53"/>
      <c r="BY10" s="53"/>
      <c r="BZ10" s="53"/>
    </row>
    <row r="11" spans="1:78" s="22" customFormat="1" ht="15.75" customHeight="1">
      <c r="A11" s="248">
        <f>ROWS($B$11:B11)</f>
        <v>1</v>
      </c>
      <c r="B11" s="214"/>
      <c r="C11" s="38"/>
      <c r="D11" s="215"/>
      <c r="E11" s="38"/>
      <c r="F11" s="249">
        <f aca="true" t="shared" si="0" ref="F11:F42">IF(E11="","",VLOOKUP(E11,$Y$10:$AA$20,2,FALSE))</f>
      </c>
      <c r="G11" s="76"/>
      <c r="H11" s="216"/>
      <c r="I11" s="42"/>
      <c r="J11" s="43"/>
      <c r="K11" s="404">
        <f>IF(J11="","",IF(ISERROR(VLOOKUP(J11,'Wattage Table'!$A$3:$G$965,7,0)),"N/A",VLOOKUP(J11,'Wattage Table'!$A$3:$G$965,7,0)))</f>
      </c>
      <c r="L11" s="251">
        <f>IF(J11="","",IF(K11="N/A","N/A",(I11*K11)/1000))</f>
      </c>
      <c r="M11" s="216"/>
      <c r="N11" s="257">
        <f>IF(OR(ISBLANK(E11),ISBLANK(J11)),"",VLOOKUP(E11,$Y$10:$AA$20,3,FALSE))</f>
      </c>
      <c r="O11" s="257">
        <f>IF(ISBLANK(G11),"",VLOOKUP(G11,$AD$10:$AF$14,2,FALSE))</f>
      </c>
      <c r="P11" s="257">
        <f>IF(ISBLANK(G11),"",VLOOKUP(G11,$AD$10:$AF$14,3,FALSE))</f>
      </c>
      <c r="Q11" s="257">
        <f>IF(OR(ISBLANK(H11),ISBLANK(M11)),"",VLOOKUP(M11,$AK$10:$AL$28,2,FALSE)-VLOOKUP(H11,$AK$10:$AL$28,2,FALSE))</f>
      </c>
      <c r="R11" s="247">
        <f>IF(OR(M11="",I11="",J11=""),"",L11*(1+O11)*N11*Q11)</f>
      </c>
      <c r="S11" s="238">
        <f>IF(OR(M11="",I11="",J11=""),"",L11*(1+P11)*F11*Q11)</f>
      </c>
      <c r="T11" s="70"/>
      <c r="U11" s="266" t="s">
        <v>2484</v>
      </c>
      <c r="V11" s="400">
        <v>2590</v>
      </c>
      <c r="W11" s="399">
        <v>0.62</v>
      </c>
      <c r="X11" s="72"/>
      <c r="Y11" s="270" t="str">
        <f>IF('Controls User Input'!B8="","Usage Group 1",'Controls User Input'!B8)</f>
        <v>Usage Group 1</v>
      </c>
      <c r="Z11" s="267" t="str">
        <f>IF('Controls User Input'!C8="","Edit",'Controls User Input'!C8)</f>
        <v>Edit</v>
      </c>
      <c r="AA11" s="267" t="str">
        <f>IF('Controls User Input'!D8="","Edit",'Controls User Input'!D8)</f>
        <v>Edit</v>
      </c>
      <c r="AB11" s="72"/>
      <c r="AC11" s="271" t="s">
        <v>1992</v>
      </c>
      <c r="AD11" s="271" t="s">
        <v>2010</v>
      </c>
      <c r="AE11" s="265">
        <v>0.5</v>
      </c>
      <c r="AF11" s="265">
        <v>0.5</v>
      </c>
      <c r="AG11" s="72"/>
      <c r="AH11" s="551" t="s">
        <v>2578</v>
      </c>
      <c r="AI11" s="557" t="s">
        <v>2610</v>
      </c>
      <c r="AJ11" s="270" t="s">
        <v>2579</v>
      </c>
      <c r="AK11" s="270" t="s">
        <v>2580</v>
      </c>
      <c r="AL11" s="412">
        <v>0.24</v>
      </c>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53"/>
      <c r="BX11" s="53"/>
      <c r="BY11" s="53"/>
      <c r="BZ11" s="53"/>
    </row>
    <row r="12" spans="1:78" s="22" customFormat="1" ht="15.75" customHeight="1">
      <c r="A12" s="248">
        <f>ROWS($B$11:B12)</f>
        <v>2</v>
      </c>
      <c r="B12" s="79"/>
      <c r="C12" s="36"/>
      <c r="D12" s="37"/>
      <c r="E12" s="38"/>
      <c r="F12" s="250">
        <f t="shared" si="0"/>
      </c>
      <c r="G12" s="76"/>
      <c r="H12" s="216"/>
      <c r="I12" s="42"/>
      <c r="J12" s="43"/>
      <c r="K12" s="404">
        <f>IF(J12="","",IF(ISERROR(VLOOKUP(J12,'Wattage Table'!$A$3:$G$965,7,0)),"N/A",VLOOKUP(J12,'Wattage Table'!$A$3:$G$965,7,0)))</f>
      </c>
      <c r="L12" s="252">
        <f aca="true" t="shared" si="1" ref="L12:L60">IF(J12="","",IF(K12="N/A","N/A",(I12*K12)/1000))</f>
      </c>
      <c r="M12" s="216"/>
      <c r="N12" s="257">
        <f aca="true" t="shared" si="2" ref="N12:N60">IF(OR(ISBLANK(E12),ISBLANK(J12)),"",VLOOKUP(E12,$Y$10:$AA$20,3,FALSE))</f>
      </c>
      <c r="O12" s="260">
        <f>IF(ISBLANK(G12),"",VLOOKUP(G12,$AD$10:$AF$14,2,FALSE))</f>
      </c>
      <c r="P12" s="260">
        <f>IF(ISBLANK(G12),"",VLOOKUP(G12,$AD$10:$AF$14,3,FALSE))</f>
      </c>
      <c r="Q12" s="257">
        <f aca="true" t="shared" si="3" ref="Q12:Q60">IF(OR(ISBLANK(H12),ISBLANK(M12)),"",VLOOKUP(M12,$AK$10:$AL$28,2,FALSE)-VLOOKUP(H12,$AK$10:$AL$28,2,FALSE))</f>
      </c>
      <c r="R12" s="247">
        <f aca="true" t="shared" si="4" ref="R12:R60">IF(OR(M12="",I12="",J12=""),"",L12*(1+O12)*N12*Q12)</f>
      </c>
      <c r="S12" s="238">
        <f aca="true" t="shared" si="5" ref="S12:S60">IF(OR(M12="",I12="",J12=""),"",L12*(1+P12)*F12*Q12)</f>
      </c>
      <c r="T12" s="70"/>
      <c r="U12" s="266" t="s">
        <v>2566</v>
      </c>
      <c r="V12" s="400">
        <v>3833</v>
      </c>
      <c r="W12" s="399">
        <v>0</v>
      </c>
      <c r="X12" s="72"/>
      <c r="Y12" s="270" t="str">
        <f>IF('Controls User Input'!B9="","Usage Group 2",'Controls User Input'!B9)</f>
        <v>Usage Group 2</v>
      </c>
      <c r="Z12" s="267" t="str">
        <f>IF('Controls User Input'!C9="","Edit",'Controls User Input'!C9)</f>
        <v>Edit</v>
      </c>
      <c r="AA12" s="267" t="str">
        <f>IF('Controls User Input'!D9="","Edit",'Controls User Input'!D9)</f>
        <v>Edit</v>
      </c>
      <c r="AB12" s="72"/>
      <c r="AC12" s="271" t="s">
        <v>1993</v>
      </c>
      <c r="AD12" s="271" t="s">
        <v>2007</v>
      </c>
      <c r="AE12" s="265">
        <v>0.29</v>
      </c>
      <c r="AF12" s="265">
        <v>0.29</v>
      </c>
      <c r="AG12" s="72"/>
      <c r="AH12" s="552"/>
      <c r="AI12" s="558"/>
      <c r="AJ12" s="270" t="s">
        <v>2581</v>
      </c>
      <c r="AK12" s="270" t="s">
        <v>2582</v>
      </c>
      <c r="AL12" s="412">
        <v>0.24</v>
      </c>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53"/>
      <c r="BX12" s="53"/>
      <c r="BY12" s="53"/>
      <c r="BZ12" s="53"/>
    </row>
    <row r="13" spans="1:78" s="22" customFormat="1" ht="15.75" customHeight="1">
      <c r="A13" s="248">
        <f>ROWS($B$11:B13)</f>
        <v>3</v>
      </c>
      <c r="B13" s="79"/>
      <c r="C13" s="36"/>
      <c r="D13" s="37"/>
      <c r="E13" s="38"/>
      <c r="F13" s="250">
        <f t="shared" si="0"/>
      </c>
      <c r="G13" s="76"/>
      <c r="H13" s="216"/>
      <c r="I13" s="42"/>
      <c r="J13" s="43"/>
      <c r="K13" s="404">
        <f>IF(J13="","",IF(ISERROR(VLOOKUP(J13,'Wattage Table'!$A$3:$G$965,7,0)),"N/A",VLOOKUP(J13,'Wattage Table'!$A$3:$G$965,7,0)))</f>
      </c>
      <c r="L13" s="252">
        <f t="shared" si="1"/>
      </c>
      <c r="M13" s="216"/>
      <c r="N13" s="257">
        <f t="shared" si="2"/>
      </c>
      <c r="O13" s="260">
        <f>IF(ISBLANK(G13),"",VLOOKUP(G13,$AD$10:$AF$14,2,FALSE))</f>
      </c>
      <c r="P13" s="260">
        <f>IF(ISBLANK(G13),"",VLOOKUP(G13,$AD$10:$AF$14,3,FALSE))</f>
      </c>
      <c r="Q13" s="257">
        <f t="shared" si="3"/>
      </c>
      <c r="R13" s="247">
        <f t="shared" si="4"/>
      </c>
      <c r="S13" s="238">
        <f t="shared" si="5"/>
      </c>
      <c r="T13" s="70"/>
      <c r="U13" s="266" t="s">
        <v>2567</v>
      </c>
      <c r="V13" s="400">
        <v>1632</v>
      </c>
      <c r="W13" s="399">
        <v>0.31</v>
      </c>
      <c r="X13" s="72"/>
      <c r="Y13" s="270" t="str">
        <f>IF('Controls User Input'!B10="","Usage Group 3",'Controls User Input'!B10)</f>
        <v>Usage Group 3</v>
      </c>
      <c r="Z13" s="267" t="str">
        <f>IF('Controls User Input'!C10="","Edit",'Controls User Input'!C10)</f>
        <v>Edit</v>
      </c>
      <c r="AA13" s="267" t="str">
        <f>IF('Controls User Input'!D10="","Edit",'Controls User Input'!D10)</f>
        <v>Edit</v>
      </c>
      <c r="AB13" s="72"/>
      <c r="AC13" s="271" t="s">
        <v>1994</v>
      </c>
      <c r="AD13" s="271" t="s">
        <v>2008</v>
      </c>
      <c r="AE13" s="265">
        <v>0.18</v>
      </c>
      <c r="AF13" s="265">
        <v>0.18</v>
      </c>
      <c r="AG13" s="72"/>
      <c r="AH13" s="553"/>
      <c r="AI13" s="559"/>
      <c r="AJ13" s="270" t="s">
        <v>2583</v>
      </c>
      <c r="AK13" s="270" t="s">
        <v>2584</v>
      </c>
      <c r="AL13" s="412">
        <v>0.24</v>
      </c>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53"/>
      <c r="BX13" s="53"/>
      <c r="BY13" s="53"/>
      <c r="BZ13" s="53"/>
    </row>
    <row r="14" spans="1:78" s="22" customFormat="1" ht="15.75" customHeight="1">
      <c r="A14" s="248">
        <f>ROWS($B$11:B14)</f>
        <v>4</v>
      </c>
      <c r="B14" s="79"/>
      <c r="C14" s="36"/>
      <c r="D14" s="37"/>
      <c r="E14" s="38"/>
      <c r="F14" s="250">
        <f t="shared" si="0"/>
      </c>
      <c r="G14" s="76"/>
      <c r="H14" s="216"/>
      <c r="I14" s="42"/>
      <c r="J14" s="43"/>
      <c r="K14" s="404">
        <f>IF(J14="","",IF(ISERROR(VLOOKUP(J14,'Wattage Table'!$A$3:$G$965,7,0)),"N/A",VLOOKUP(J14,'Wattage Table'!$A$3:$G$965,7,0)))</f>
      </c>
      <c r="L14" s="252">
        <f t="shared" si="1"/>
      </c>
      <c r="M14" s="216"/>
      <c r="N14" s="257">
        <f t="shared" si="2"/>
      </c>
      <c r="O14" s="260">
        <f>IF(ISBLANK(G14),"",VLOOKUP(G14,$AD$10:$AF$14,2,FALSE))</f>
      </c>
      <c r="P14" s="260">
        <f>IF(ISBLANK(G14),"",VLOOKUP(G14,$AD$10:$AF$14,3,FALSE))</f>
      </c>
      <c r="Q14" s="257">
        <f t="shared" si="3"/>
      </c>
      <c r="R14" s="247">
        <f t="shared" si="4"/>
      </c>
      <c r="S14" s="238">
        <f t="shared" si="5"/>
      </c>
      <c r="T14" s="70"/>
      <c r="U14" s="266" t="s">
        <v>2568</v>
      </c>
      <c r="V14" s="400">
        <v>2348</v>
      </c>
      <c r="W14" s="399">
        <v>0.76</v>
      </c>
      <c r="X14" s="72"/>
      <c r="Y14" s="270" t="str">
        <f>IF('Controls User Input'!B11="","Usage Group 4",'Controls User Input'!B11)</f>
        <v>Usage Group 4</v>
      </c>
      <c r="Z14" s="267" t="str">
        <f>IF('Controls User Input'!C11="","Edit",'Controls User Input'!C11)</f>
        <v>Edit</v>
      </c>
      <c r="AA14" s="267" t="str">
        <f>IF('Controls User Input'!D11="","Edit",'Controls User Input'!D11)</f>
        <v>Edit</v>
      </c>
      <c r="AB14" s="72"/>
      <c r="AC14" s="271" t="s">
        <v>1995</v>
      </c>
      <c r="AD14" s="271" t="s">
        <v>2009</v>
      </c>
      <c r="AE14" s="265">
        <v>0</v>
      </c>
      <c r="AF14" s="265">
        <v>0</v>
      </c>
      <c r="AG14" s="72"/>
      <c r="AH14" s="551" t="s">
        <v>2585</v>
      </c>
      <c r="AI14" s="554" t="s">
        <v>2612</v>
      </c>
      <c r="AJ14" s="270" t="s">
        <v>2586</v>
      </c>
      <c r="AK14" s="270" t="s">
        <v>2587</v>
      </c>
      <c r="AL14" s="412">
        <v>0.28</v>
      </c>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53"/>
      <c r="BX14" s="53"/>
      <c r="BY14" s="53"/>
      <c r="BZ14" s="53"/>
    </row>
    <row r="15" spans="1:78" s="22" customFormat="1" ht="15.75" customHeight="1">
      <c r="A15" s="248">
        <f>ROWS($B$11:B15)</f>
        <v>5</v>
      </c>
      <c r="B15" s="79"/>
      <c r="C15" s="36"/>
      <c r="D15" s="37"/>
      <c r="E15" s="38"/>
      <c r="F15" s="250">
        <f t="shared" si="0"/>
      </c>
      <c r="G15" s="76"/>
      <c r="H15" s="216"/>
      <c r="I15" s="42"/>
      <c r="J15" s="43"/>
      <c r="K15" s="404">
        <f>IF(J15="","",IF(ISERROR(VLOOKUP(J15,'Wattage Table'!$A$3:$G$965,7,0)),"N/A",VLOOKUP(J15,'Wattage Table'!$A$3:$G$965,7,0)))</f>
      </c>
      <c r="L15" s="252">
        <f t="shared" si="1"/>
      </c>
      <c r="M15" s="216"/>
      <c r="N15" s="257">
        <f t="shared" si="2"/>
      </c>
      <c r="O15" s="260">
        <f>IF(ISBLANK(G15),"",VLOOKUP(G15,$AD$10:$AF$14,2,FALSE))</f>
      </c>
      <c r="P15" s="260">
        <f>IF(ISBLANK(G15),"",VLOOKUP(G15,$AD$10:$AF$14,3,FALSE))</f>
      </c>
      <c r="Q15" s="257">
        <f t="shared" si="3"/>
      </c>
      <c r="R15" s="247">
        <f t="shared" si="4"/>
      </c>
      <c r="S15" s="238">
        <f t="shared" si="5"/>
      </c>
      <c r="T15" s="70"/>
      <c r="U15" s="266" t="s">
        <v>1977</v>
      </c>
      <c r="V15" s="400">
        <v>4660</v>
      </c>
      <c r="W15" s="399">
        <v>0.87</v>
      </c>
      <c r="X15" s="72"/>
      <c r="Y15" s="270" t="str">
        <f>IF('Controls User Input'!B12="","Usage Group 5",'Controls User Input'!B12)</f>
        <v>Usage Group 5</v>
      </c>
      <c r="Z15" s="267" t="str">
        <f>IF('Controls User Input'!C12="","Edit",'Controls User Input'!C12)</f>
        <v>Edit</v>
      </c>
      <c r="AA15" s="267" t="str">
        <f>IF('Controls User Input'!D12="","Edit",'Controls User Input'!D12)</f>
        <v>Edit</v>
      </c>
      <c r="AB15" s="72"/>
      <c r="AC15" s="127"/>
      <c r="AD15" s="127"/>
      <c r="AE15" s="127"/>
      <c r="AF15" s="128"/>
      <c r="AG15" s="72"/>
      <c r="AH15" s="553"/>
      <c r="AI15" s="556"/>
      <c r="AJ15" s="270" t="s">
        <v>2581</v>
      </c>
      <c r="AK15" s="270" t="s">
        <v>2588</v>
      </c>
      <c r="AL15" s="412">
        <v>0.28</v>
      </c>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53"/>
      <c r="BX15" s="53"/>
      <c r="BY15" s="53"/>
      <c r="BZ15" s="53"/>
    </row>
    <row r="16" spans="1:78" s="22" customFormat="1" ht="15.75" customHeight="1">
      <c r="A16" s="248">
        <f>ROWS($B$11:B16)</f>
        <v>6</v>
      </c>
      <c r="B16" s="79"/>
      <c r="C16" s="36"/>
      <c r="D16" s="37"/>
      <c r="E16" s="38"/>
      <c r="F16" s="250">
        <f t="shared" si="0"/>
      </c>
      <c r="G16" s="76"/>
      <c r="H16" s="216"/>
      <c r="I16" s="42"/>
      <c r="J16" s="43"/>
      <c r="K16" s="404">
        <f>IF(J16="","",IF(ISERROR(VLOOKUP(J16,'Wattage Table'!$A$3:$G$965,7,0)),"N/A",VLOOKUP(J16,'Wattage Table'!$A$3:$G$965,7,0)))</f>
      </c>
      <c r="L16" s="252">
        <f t="shared" si="1"/>
      </c>
      <c r="M16" s="216"/>
      <c r="N16" s="257">
        <f t="shared" si="2"/>
      </c>
      <c r="O16" s="260">
        <f aca="true" t="shared" si="6" ref="O16:O60">IF(ISBLANK(G16),"",VLOOKUP(G16,$AD$10:$AF$14,2,FALSE))</f>
      </c>
      <c r="P16" s="260">
        <f aca="true" t="shared" si="7" ref="P16:P60">IF(ISBLANK(G16),"",VLOOKUP(G16,$AD$10:$AF$14,3,FALSE))</f>
      </c>
      <c r="Q16" s="257">
        <f t="shared" si="3"/>
      </c>
      <c r="R16" s="247">
        <f t="shared" si="4"/>
      </c>
      <c r="S16" s="238">
        <f t="shared" si="5"/>
      </c>
      <c r="T16" s="70"/>
      <c r="U16" s="266" t="s">
        <v>2569</v>
      </c>
      <c r="V16" s="400">
        <v>3213</v>
      </c>
      <c r="W16" s="399">
        <v>0.73</v>
      </c>
      <c r="X16" s="72"/>
      <c r="Y16" s="270" t="str">
        <f>IF('Controls User Input'!B13="","Usage Group 6",'Controls User Input'!B13)</f>
        <v>Usage Group 6</v>
      </c>
      <c r="Z16" s="267" t="str">
        <f>IF('Controls User Input'!C13="","Edit",'Controls User Input'!C13)</f>
        <v>Edit</v>
      </c>
      <c r="AA16" s="267" t="str">
        <f>IF('Controls User Input'!D13="","Edit",'Controls User Input'!D13)</f>
        <v>Edit</v>
      </c>
      <c r="AB16" s="72"/>
      <c r="AC16" s="72"/>
      <c r="AD16" s="72"/>
      <c r="AE16" s="72"/>
      <c r="AF16" s="72"/>
      <c r="AG16" s="72"/>
      <c r="AH16" s="551" t="s">
        <v>2589</v>
      </c>
      <c r="AI16" s="554" t="s">
        <v>2613</v>
      </c>
      <c r="AJ16" s="270" t="s">
        <v>2590</v>
      </c>
      <c r="AK16" s="270" t="s">
        <v>2591</v>
      </c>
      <c r="AL16" s="412">
        <v>0.31</v>
      </c>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53"/>
      <c r="BX16" s="53"/>
      <c r="BY16" s="53"/>
      <c r="BZ16" s="53"/>
    </row>
    <row r="17" spans="1:78" s="22" customFormat="1" ht="15.75" customHeight="1">
      <c r="A17" s="248">
        <f>ROWS($B$11:B17)</f>
        <v>7</v>
      </c>
      <c r="B17" s="79"/>
      <c r="C17" s="36"/>
      <c r="D17" s="37"/>
      <c r="E17" s="38"/>
      <c r="F17" s="250">
        <f t="shared" si="0"/>
      </c>
      <c r="G17" s="76"/>
      <c r="H17" s="216"/>
      <c r="I17" s="42"/>
      <c r="J17" s="43"/>
      <c r="K17" s="404">
        <f>IF(J17="","",IF(ISERROR(VLOOKUP(J17,'Wattage Table'!$A$3:$G$965,7,0)),"N/A",VLOOKUP(J17,'Wattage Table'!$A$3:$G$965,7,0)))</f>
      </c>
      <c r="L17" s="252">
        <f t="shared" si="1"/>
      </c>
      <c r="M17" s="216"/>
      <c r="N17" s="257">
        <f t="shared" si="2"/>
      </c>
      <c r="O17" s="260">
        <f t="shared" si="6"/>
      </c>
      <c r="P17" s="260">
        <f t="shared" si="7"/>
      </c>
      <c r="Q17" s="257">
        <f t="shared" si="3"/>
      </c>
      <c r="R17" s="247">
        <f t="shared" si="4"/>
      </c>
      <c r="S17" s="238">
        <f t="shared" si="5"/>
      </c>
      <c r="T17" s="70"/>
      <c r="U17" s="266" t="s">
        <v>2459</v>
      </c>
      <c r="V17" s="400">
        <v>5182</v>
      </c>
      <c r="W17" s="399">
        <v>0.8</v>
      </c>
      <c r="X17" s="72"/>
      <c r="Y17" s="270" t="str">
        <f>IF('Controls User Input'!B14="","Usage Group 7",'Controls User Input'!B14)</f>
        <v>Usage Group 7</v>
      </c>
      <c r="Z17" s="267" t="str">
        <f>IF('Controls User Input'!C14="","Edit",'Controls User Input'!C14)</f>
        <v>Edit</v>
      </c>
      <c r="AA17" s="267" t="str">
        <f>IF('Controls User Input'!D14="","Edit",'Controls User Input'!D14)</f>
        <v>Edit</v>
      </c>
      <c r="AB17" s="72"/>
      <c r="AC17" s="72"/>
      <c r="AD17" s="72"/>
      <c r="AE17" s="72"/>
      <c r="AF17" s="72"/>
      <c r="AG17" s="72"/>
      <c r="AH17" s="552"/>
      <c r="AI17" s="555"/>
      <c r="AJ17" s="270" t="s">
        <v>2592</v>
      </c>
      <c r="AK17" s="270" t="s">
        <v>2593</v>
      </c>
      <c r="AL17" s="412">
        <v>0.31</v>
      </c>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53"/>
      <c r="BX17" s="53"/>
      <c r="BY17" s="53"/>
      <c r="BZ17" s="53"/>
    </row>
    <row r="18" spans="1:78" s="22" customFormat="1" ht="15.75" customHeight="1">
      <c r="A18" s="248">
        <f>ROWS($B$11:B18)</f>
        <v>8</v>
      </c>
      <c r="B18" s="79"/>
      <c r="C18" s="36"/>
      <c r="D18" s="37"/>
      <c r="E18" s="38"/>
      <c r="F18" s="250">
        <f t="shared" si="0"/>
      </c>
      <c r="G18" s="76"/>
      <c r="H18" s="216"/>
      <c r="I18" s="42"/>
      <c r="J18" s="43"/>
      <c r="K18" s="404">
        <f>IF(J18="","",IF(ISERROR(VLOOKUP(J18,'Wattage Table'!$A$3:$G$965,7,0)),"N/A",VLOOKUP(J18,'Wattage Table'!$A$3:$G$965,7,0)))</f>
      </c>
      <c r="L18" s="252">
        <f t="shared" si="1"/>
      </c>
      <c r="M18" s="216"/>
      <c r="N18" s="257">
        <f t="shared" si="2"/>
      </c>
      <c r="O18" s="260">
        <f t="shared" si="6"/>
      </c>
      <c r="P18" s="260">
        <f t="shared" si="7"/>
      </c>
      <c r="Q18" s="257">
        <f t="shared" si="3"/>
      </c>
      <c r="R18" s="247">
        <f t="shared" si="4"/>
      </c>
      <c r="S18" s="238">
        <f t="shared" si="5"/>
      </c>
      <c r="T18" s="70"/>
      <c r="U18" s="266" t="s">
        <v>2502</v>
      </c>
      <c r="V18" s="400">
        <v>2857</v>
      </c>
      <c r="W18" s="399">
        <v>0.57</v>
      </c>
      <c r="X18" s="72"/>
      <c r="Y18" s="270" t="str">
        <f>IF('Controls User Input'!B15="","Usage Group 8",'Controls User Input'!B15)</f>
        <v>Usage Group 8</v>
      </c>
      <c r="Z18" s="267" t="str">
        <f>IF('Controls User Input'!C15="","Edit",'Controls User Input'!C15)</f>
        <v>Edit</v>
      </c>
      <c r="AA18" s="267" t="str">
        <f>IF('Controls User Input'!D15="","Edit",'Controls User Input'!D15)</f>
        <v>Edit</v>
      </c>
      <c r="AB18" s="72"/>
      <c r="AC18" s="72"/>
      <c r="AD18" s="72"/>
      <c r="AE18" s="72"/>
      <c r="AF18" s="72"/>
      <c r="AG18" s="72"/>
      <c r="AH18" s="552"/>
      <c r="AI18" s="555"/>
      <c r="AJ18" s="270" t="s">
        <v>2594</v>
      </c>
      <c r="AK18" s="270" t="s">
        <v>2595</v>
      </c>
      <c r="AL18" s="412">
        <v>0.31</v>
      </c>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53"/>
      <c r="BX18" s="53"/>
      <c r="BY18" s="53"/>
      <c r="BZ18" s="53"/>
    </row>
    <row r="19" spans="1:78" s="22" customFormat="1" ht="15.75" customHeight="1">
      <c r="A19" s="248">
        <f>ROWS($B$11:B19)</f>
        <v>9</v>
      </c>
      <c r="B19" s="79"/>
      <c r="C19" s="36"/>
      <c r="D19" s="37"/>
      <c r="E19" s="38"/>
      <c r="F19" s="250">
        <f t="shared" si="0"/>
      </c>
      <c r="G19" s="76"/>
      <c r="H19" s="216"/>
      <c r="I19" s="42"/>
      <c r="J19" s="43"/>
      <c r="K19" s="404">
        <f>IF(J19="","",IF(ISERROR(VLOOKUP(J19,'Wattage Table'!$A$3:$G$965,7,0)),"N/A",VLOOKUP(J19,'Wattage Table'!$A$3:$G$965,7,0)))</f>
      </c>
      <c r="L19" s="252">
        <f t="shared" si="1"/>
      </c>
      <c r="M19" s="216"/>
      <c r="N19" s="257">
        <f t="shared" si="2"/>
      </c>
      <c r="O19" s="260">
        <f t="shared" si="6"/>
      </c>
      <c r="P19" s="260">
        <f t="shared" si="7"/>
      </c>
      <c r="Q19" s="257">
        <f t="shared" si="3"/>
      </c>
      <c r="R19" s="247">
        <f t="shared" si="4"/>
      </c>
      <c r="S19" s="238">
        <f t="shared" si="5"/>
      </c>
      <c r="T19" s="70"/>
      <c r="U19" s="266" t="s">
        <v>2503</v>
      </c>
      <c r="V19" s="400">
        <v>4730</v>
      </c>
      <c r="W19" s="399">
        <v>0.57</v>
      </c>
      <c r="X19" s="72"/>
      <c r="Y19" s="270" t="str">
        <f>IF('Controls User Input'!B16="","Usage Group 9",'Controls User Input'!B16)</f>
        <v>Usage Group 9</v>
      </c>
      <c r="Z19" s="267" t="str">
        <f>IF('Controls User Input'!C16="","Edit",'Controls User Input'!C16)</f>
        <v>Edit</v>
      </c>
      <c r="AA19" s="267" t="str">
        <f>IF('Controls User Input'!D16="","Edit",'Controls User Input'!D16)</f>
        <v>Edit</v>
      </c>
      <c r="AB19" s="72"/>
      <c r="AC19" s="72"/>
      <c r="AD19" s="72"/>
      <c r="AE19" s="72"/>
      <c r="AF19" s="72"/>
      <c r="AG19" s="72"/>
      <c r="AH19" s="552"/>
      <c r="AI19" s="555"/>
      <c r="AJ19" s="270" t="s">
        <v>2596</v>
      </c>
      <c r="AK19" s="270" t="s">
        <v>2597</v>
      </c>
      <c r="AL19" s="412">
        <v>0.31</v>
      </c>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53"/>
      <c r="BX19" s="53"/>
      <c r="BY19" s="53"/>
      <c r="BZ19" s="53"/>
    </row>
    <row r="20" spans="1:78" s="22" customFormat="1" ht="15.75" customHeight="1">
      <c r="A20" s="248">
        <f>ROWS($B$11:B20)</f>
        <v>10</v>
      </c>
      <c r="B20" s="79"/>
      <c r="C20" s="36"/>
      <c r="D20" s="37"/>
      <c r="E20" s="38"/>
      <c r="F20" s="250">
        <f t="shared" si="0"/>
      </c>
      <c r="G20" s="76"/>
      <c r="H20" s="216"/>
      <c r="I20" s="42"/>
      <c r="J20" s="43"/>
      <c r="K20" s="404">
        <f>IF(J20="","",IF(ISERROR(VLOOKUP(J20,'Wattage Table'!$A$3:$G$965,7,0)),"N/A",VLOOKUP(J20,'Wattage Table'!$A$3:$G$965,7,0)))</f>
      </c>
      <c r="L20" s="252">
        <f t="shared" si="1"/>
      </c>
      <c r="M20" s="216"/>
      <c r="N20" s="257">
        <f t="shared" si="2"/>
      </c>
      <c r="O20" s="260">
        <f t="shared" si="6"/>
      </c>
      <c r="P20" s="260">
        <f t="shared" si="7"/>
      </c>
      <c r="Q20" s="257">
        <f t="shared" si="3"/>
      </c>
      <c r="R20" s="247">
        <f t="shared" si="4"/>
      </c>
      <c r="S20" s="238">
        <f t="shared" si="5"/>
      </c>
      <c r="T20" s="70"/>
      <c r="U20" s="266" t="s">
        <v>2504</v>
      </c>
      <c r="V20" s="400">
        <v>6631</v>
      </c>
      <c r="W20" s="399">
        <v>0.57</v>
      </c>
      <c r="X20" s="72"/>
      <c r="Y20" s="270" t="str">
        <f>IF('Controls User Input'!B17="","Usage Group 10",'Controls User Input'!B17)</f>
        <v>Usage Group 10</v>
      </c>
      <c r="Z20" s="267" t="str">
        <f>IF('Controls User Input'!C17="","Edit",'Controls User Input'!C17)</f>
        <v>Edit</v>
      </c>
      <c r="AA20" s="267" t="str">
        <f>IF('Controls User Input'!D17="","Edit",'Controls User Input'!D17)</f>
        <v>Edit</v>
      </c>
      <c r="AB20" s="72"/>
      <c r="AC20" s="72"/>
      <c r="AD20" s="72"/>
      <c r="AE20" s="72"/>
      <c r="AF20" s="72"/>
      <c r="AG20" s="72"/>
      <c r="AH20" s="553"/>
      <c r="AI20" s="556"/>
      <c r="AJ20" s="270" t="s">
        <v>2598</v>
      </c>
      <c r="AK20" s="270" t="s">
        <v>2599</v>
      </c>
      <c r="AL20" s="412">
        <v>0.31</v>
      </c>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53"/>
      <c r="BX20" s="53"/>
      <c r="BY20" s="53"/>
      <c r="BZ20" s="53"/>
    </row>
    <row r="21" spans="1:78" s="22" customFormat="1" ht="15.75" customHeight="1">
      <c r="A21" s="248">
        <f>ROWS($B$11:B21)</f>
        <v>11</v>
      </c>
      <c r="B21" s="79"/>
      <c r="C21" s="36"/>
      <c r="D21" s="37"/>
      <c r="E21" s="38"/>
      <c r="F21" s="250">
        <f t="shared" si="0"/>
      </c>
      <c r="G21" s="76"/>
      <c r="H21" s="216"/>
      <c r="I21" s="42"/>
      <c r="J21" s="43"/>
      <c r="K21" s="404">
        <f>IF(J21="","",IF(ISERROR(VLOOKUP(J21,'Wattage Table'!$A$3:$G$965,7,0)),"N/A",VLOOKUP(J21,'Wattage Table'!$A$3:$G$965,7,0)))</f>
      </c>
      <c r="L21" s="252">
        <f t="shared" si="1"/>
      </c>
      <c r="M21" s="216"/>
      <c r="N21" s="257">
        <f t="shared" si="2"/>
      </c>
      <c r="O21" s="260">
        <f t="shared" si="6"/>
      </c>
      <c r="P21" s="260">
        <f t="shared" si="7"/>
      </c>
      <c r="Q21" s="257">
        <f t="shared" si="3"/>
      </c>
      <c r="R21" s="247">
        <f t="shared" si="4"/>
      </c>
      <c r="S21" s="238">
        <f t="shared" si="5"/>
      </c>
      <c r="T21" s="70"/>
      <c r="U21" s="266" t="s">
        <v>2483</v>
      </c>
      <c r="V21" s="400">
        <v>2566</v>
      </c>
      <c r="W21" s="399">
        <v>0.62</v>
      </c>
      <c r="X21" s="72"/>
      <c r="Y21" s="72"/>
      <c r="Z21" s="72"/>
      <c r="AA21" s="72"/>
      <c r="AB21" s="72"/>
      <c r="AC21" s="72"/>
      <c r="AD21" s="72"/>
      <c r="AE21" s="72"/>
      <c r="AF21" s="72"/>
      <c r="AG21" s="71"/>
      <c r="AH21" s="551" t="s">
        <v>2600</v>
      </c>
      <c r="AI21" s="554" t="s">
        <v>2614</v>
      </c>
      <c r="AJ21" s="270" t="s">
        <v>2601</v>
      </c>
      <c r="AK21" s="270" t="s">
        <v>2602</v>
      </c>
      <c r="AL21" s="412">
        <v>0.36</v>
      </c>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53"/>
      <c r="BX21" s="53"/>
      <c r="BY21" s="53"/>
      <c r="BZ21" s="53"/>
    </row>
    <row r="22" spans="1:78" s="22" customFormat="1" ht="15.75" customHeight="1">
      <c r="A22" s="248">
        <f>ROWS($B$11:B22)</f>
        <v>12</v>
      </c>
      <c r="B22" s="79"/>
      <c r="C22" s="36"/>
      <c r="D22" s="37"/>
      <c r="E22" s="38"/>
      <c r="F22" s="250">
        <f t="shared" si="0"/>
      </c>
      <c r="G22" s="76"/>
      <c r="H22" s="216"/>
      <c r="I22" s="42"/>
      <c r="J22" s="43"/>
      <c r="K22" s="404">
        <f>IF(J22="","",IF(ISERROR(VLOOKUP(J22,'Wattage Table'!$A$3:$G$965,7,0)),"N/A",VLOOKUP(J22,'Wattage Table'!$A$3:$G$965,7,0)))</f>
      </c>
      <c r="L22" s="252">
        <f t="shared" si="1"/>
      </c>
      <c r="M22" s="216"/>
      <c r="N22" s="257">
        <f t="shared" si="2"/>
      </c>
      <c r="O22" s="260">
        <f t="shared" si="6"/>
      </c>
      <c r="P22" s="260">
        <f t="shared" si="7"/>
      </c>
      <c r="Q22" s="257">
        <f t="shared" si="3"/>
      </c>
      <c r="R22" s="247">
        <f t="shared" si="4"/>
      </c>
      <c r="S22" s="238">
        <f t="shared" si="5"/>
      </c>
      <c r="T22" s="70"/>
      <c r="U22" s="266" t="s">
        <v>2500</v>
      </c>
      <c r="V22" s="400">
        <v>914</v>
      </c>
      <c r="W22" s="399">
        <v>0.09</v>
      </c>
      <c r="X22" s="72"/>
      <c r="Y22" s="72"/>
      <c r="Z22" s="72"/>
      <c r="AA22" s="72"/>
      <c r="AB22" s="72"/>
      <c r="AC22" s="72"/>
      <c r="AD22" s="72"/>
      <c r="AE22" s="72"/>
      <c r="AF22" s="72"/>
      <c r="AG22" s="53"/>
      <c r="AH22" s="553"/>
      <c r="AI22" s="556"/>
      <c r="AJ22" s="270" t="s">
        <v>2603</v>
      </c>
      <c r="AK22" s="270" t="s">
        <v>2602</v>
      </c>
      <c r="AL22" s="412">
        <v>0.36</v>
      </c>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53"/>
      <c r="BX22" s="53"/>
      <c r="BY22" s="53"/>
      <c r="BZ22" s="53"/>
    </row>
    <row r="23" spans="1:78" s="22" customFormat="1" ht="15.75" customHeight="1">
      <c r="A23" s="248">
        <f>ROWS($B$11:B23)</f>
        <v>13</v>
      </c>
      <c r="B23" s="79"/>
      <c r="C23" s="36"/>
      <c r="D23" s="37"/>
      <c r="E23" s="38"/>
      <c r="F23" s="250">
        <f t="shared" si="0"/>
      </c>
      <c r="G23" s="76"/>
      <c r="H23" s="216"/>
      <c r="I23" s="42"/>
      <c r="J23" s="43"/>
      <c r="K23" s="404">
        <f>IF(J23="","",IF(ISERROR(VLOOKUP(J23,'Wattage Table'!$A$3:$G$965,7,0)),"N/A",VLOOKUP(J23,'Wattage Table'!$A$3:$G$965,7,0)))</f>
      </c>
      <c r="L23" s="252">
        <f t="shared" si="1"/>
      </c>
      <c r="M23" s="216"/>
      <c r="N23" s="257">
        <f t="shared" si="2"/>
      </c>
      <c r="O23" s="260">
        <f t="shared" si="6"/>
      </c>
      <c r="P23" s="260">
        <f t="shared" si="7"/>
      </c>
      <c r="Q23" s="257">
        <f t="shared" si="3"/>
      </c>
      <c r="R23" s="247">
        <f t="shared" si="4"/>
      </c>
      <c r="S23" s="238">
        <f t="shared" si="5"/>
      </c>
      <c r="T23" s="70"/>
      <c r="U23" s="266" t="s">
        <v>2501</v>
      </c>
      <c r="V23" s="400">
        <v>7884</v>
      </c>
      <c r="W23" s="399">
        <v>0.9</v>
      </c>
      <c r="X23" s="72"/>
      <c r="Y23" s="72"/>
      <c r="Z23" s="72"/>
      <c r="AA23" s="72"/>
      <c r="AB23" s="72"/>
      <c r="AC23" s="72"/>
      <c r="AD23" s="72"/>
      <c r="AE23" s="72"/>
      <c r="AF23" s="72"/>
      <c r="AG23" s="53"/>
      <c r="AH23" s="414" t="s">
        <v>2604</v>
      </c>
      <c r="AI23" s="272" t="s">
        <v>2615</v>
      </c>
      <c r="AJ23" s="270" t="s">
        <v>2605</v>
      </c>
      <c r="AK23" s="270" t="s">
        <v>2606</v>
      </c>
      <c r="AL23" s="412">
        <v>0.38</v>
      </c>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53"/>
      <c r="BX23" s="53"/>
      <c r="BY23" s="53"/>
      <c r="BZ23" s="53"/>
    </row>
    <row r="24" spans="1:78" s="22" customFormat="1" ht="15.75" customHeight="1">
      <c r="A24" s="248">
        <f>ROWS($B$11:B24)</f>
        <v>14</v>
      </c>
      <c r="B24" s="79"/>
      <c r="C24" s="36"/>
      <c r="D24" s="37"/>
      <c r="E24" s="38"/>
      <c r="F24" s="250">
        <f t="shared" si="0"/>
      </c>
      <c r="G24" s="76"/>
      <c r="H24" s="216"/>
      <c r="I24" s="42"/>
      <c r="J24" s="43"/>
      <c r="K24" s="404">
        <f>IF(J24="","",IF(ISERROR(VLOOKUP(J24,'Wattage Table'!$A$3:$G$965,7,0)),"N/A",VLOOKUP(J24,'Wattage Table'!$A$3:$G$965,7,0)))</f>
      </c>
      <c r="L24" s="252">
        <f t="shared" si="1"/>
      </c>
      <c r="M24" s="216"/>
      <c r="N24" s="257">
        <f t="shared" si="2"/>
      </c>
      <c r="O24" s="260">
        <f t="shared" si="6"/>
      </c>
      <c r="P24" s="260">
        <f t="shared" si="7"/>
      </c>
      <c r="Q24" s="257">
        <f t="shared" si="3"/>
      </c>
      <c r="R24" s="247">
        <f t="shared" si="4"/>
      </c>
      <c r="S24" s="238">
        <f t="shared" si="5"/>
      </c>
      <c r="T24" s="70"/>
      <c r="U24" s="266" t="s">
        <v>2570</v>
      </c>
      <c r="V24" s="400">
        <v>5950</v>
      </c>
      <c r="W24" s="399">
        <v>0.62</v>
      </c>
      <c r="X24" s="72"/>
      <c r="Y24" s="72"/>
      <c r="Z24" s="72"/>
      <c r="AA24" s="72"/>
      <c r="AB24" s="72"/>
      <c r="AC24" s="72"/>
      <c r="AD24" s="72"/>
      <c r="AE24" s="72"/>
      <c r="AF24" s="72"/>
      <c r="AG24" s="53"/>
      <c r="AH24" s="551" t="s">
        <v>2126</v>
      </c>
      <c r="AI24" s="557" t="s">
        <v>2616</v>
      </c>
      <c r="AJ24" s="270" t="str">
        <f>IF('Controls User Input'!B21="","Control Type 1",'Controls User Input'!B21)</f>
        <v>Control Type 1</v>
      </c>
      <c r="AK24" s="405" t="str">
        <f>'Controls User Input'!C21</f>
        <v>CT1</v>
      </c>
      <c r="AL24" s="413" t="str">
        <f>'Controls User Input'!D21</f>
        <v>Edit</v>
      </c>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53"/>
      <c r="BX24" s="53"/>
      <c r="BY24" s="53"/>
      <c r="BZ24" s="53"/>
    </row>
    <row r="25" spans="1:78" s="22" customFormat="1" ht="15.75" customHeight="1">
      <c r="A25" s="248">
        <f>ROWS($B$11:B25)</f>
        <v>15</v>
      </c>
      <c r="B25" s="79"/>
      <c r="C25" s="36"/>
      <c r="D25" s="37"/>
      <c r="E25" s="38"/>
      <c r="F25" s="250">
        <f t="shared" si="0"/>
      </c>
      <c r="G25" s="76"/>
      <c r="H25" s="216"/>
      <c r="I25" s="42"/>
      <c r="J25" s="43"/>
      <c r="K25" s="404">
        <f>IF(J25="","",IF(ISERROR(VLOOKUP(J25,'Wattage Table'!$A$3:$G$965,7,0)),"N/A",VLOOKUP(J25,'Wattage Table'!$A$3:$G$965,7,0)))</f>
      </c>
      <c r="L25" s="252">
        <f t="shared" si="1"/>
      </c>
      <c r="M25" s="216"/>
      <c r="N25" s="257">
        <f t="shared" si="2"/>
      </c>
      <c r="O25" s="260">
        <f t="shared" si="6"/>
      </c>
      <c r="P25" s="260">
        <f t="shared" si="7"/>
      </c>
      <c r="Q25" s="257">
        <f t="shared" si="3"/>
      </c>
      <c r="R25" s="247">
        <f t="shared" si="4"/>
      </c>
      <c r="S25" s="238">
        <f t="shared" si="5"/>
      </c>
      <c r="T25" s="70"/>
      <c r="U25" s="266" t="s">
        <v>2550</v>
      </c>
      <c r="V25" s="400">
        <v>4160</v>
      </c>
      <c r="W25" s="399">
        <v>0.62</v>
      </c>
      <c r="X25" s="72"/>
      <c r="Y25" s="72"/>
      <c r="Z25" s="72"/>
      <c r="AA25" s="72"/>
      <c r="AB25" s="72"/>
      <c r="AC25" s="72"/>
      <c r="AD25" s="72"/>
      <c r="AE25" s="72"/>
      <c r="AF25" s="72"/>
      <c r="AG25" s="53"/>
      <c r="AH25" s="552"/>
      <c r="AI25" s="558"/>
      <c r="AJ25" s="270" t="str">
        <f>IF('Controls User Input'!B22="","Control Type 1",'Controls User Input'!B22)</f>
        <v>Control Type 2</v>
      </c>
      <c r="AK25" s="405" t="str">
        <f>'Controls User Input'!C22</f>
        <v>CT2</v>
      </c>
      <c r="AL25" s="413" t="str">
        <f>'Controls User Input'!D22</f>
        <v>Edit</v>
      </c>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53"/>
      <c r="BX25" s="53"/>
      <c r="BY25" s="53"/>
      <c r="BZ25" s="53"/>
    </row>
    <row r="26" spans="1:78" s="22" customFormat="1" ht="15.75" customHeight="1">
      <c r="A26" s="248">
        <f>ROWS($B$11:B26)</f>
        <v>16</v>
      </c>
      <c r="B26" s="79"/>
      <c r="C26" s="36"/>
      <c r="D26" s="37"/>
      <c r="E26" s="38"/>
      <c r="F26" s="250">
        <f t="shared" si="0"/>
      </c>
      <c r="G26" s="76"/>
      <c r="H26" s="216"/>
      <c r="I26" s="42"/>
      <c r="J26" s="43"/>
      <c r="K26" s="404">
        <f>IF(J26="","",IF(ISERROR(VLOOKUP(J26,'Wattage Table'!$A$3:$G$965,7,0)),"N/A",VLOOKUP(J26,'Wattage Table'!$A$3:$G$965,7,0)))</f>
      </c>
      <c r="L26" s="252">
        <f t="shared" si="1"/>
      </c>
      <c r="M26" s="216"/>
      <c r="N26" s="257">
        <f t="shared" si="2"/>
      </c>
      <c r="O26" s="260">
        <f t="shared" si="6"/>
      </c>
      <c r="P26" s="260">
        <f t="shared" si="7"/>
      </c>
      <c r="Q26" s="257">
        <f t="shared" si="3"/>
      </c>
      <c r="R26" s="247">
        <f t="shared" si="4"/>
      </c>
      <c r="S26" s="238">
        <f t="shared" si="5"/>
      </c>
      <c r="T26" s="70"/>
      <c r="U26" s="266" t="s">
        <v>1976</v>
      </c>
      <c r="V26" s="400">
        <v>2567</v>
      </c>
      <c r="W26" s="399">
        <v>0.61</v>
      </c>
      <c r="X26" s="72"/>
      <c r="Y26" s="72"/>
      <c r="Z26" s="72"/>
      <c r="AA26" s="72"/>
      <c r="AB26" s="72"/>
      <c r="AC26" s="72"/>
      <c r="AD26" s="72"/>
      <c r="AE26" s="72"/>
      <c r="AF26" s="72"/>
      <c r="AG26" s="53"/>
      <c r="AH26" s="552"/>
      <c r="AI26" s="558"/>
      <c r="AJ26" s="270" t="str">
        <f>IF('Controls User Input'!B23="","Control Type 1",'Controls User Input'!B23)</f>
        <v>Control Type 3</v>
      </c>
      <c r="AK26" s="405" t="str">
        <f>'Controls User Input'!C23</f>
        <v>CT3</v>
      </c>
      <c r="AL26" s="413" t="str">
        <f>'Controls User Input'!D23</f>
        <v>Edit</v>
      </c>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53"/>
      <c r="BX26" s="53"/>
      <c r="BY26" s="53"/>
      <c r="BZ26" s="53"/>
    </row>
    <row r="27" spans="1:78" s="22" customFormat="1" ht="15.75" customHeight="1">
      <c r="A27" s="248">
        <f>ROWS($B$11:B27)</f>
        <v>17</v>
      </c>
      <c r="B27" s="79"/>
      <c r="C27" s="36"/>
      <c r="D27" s="37"/>
      <c r="E27" s="38"/>
      <c r="F27" s="250">
        <f t="shared" si="0"/>
      </c>
      <c r="G27" s="76"/>
      <c r="H27" s="216"/>
      <c r="I27" s="42"/>
      <c r="J27" s="43"/>
      <c r="K27" s="404">
        <f>IF(J27="","",IF(ISERROR(VLOOKUP(J27,'Wattage Table'!$A$3:$G$965,7,0)),"N/A",VLOOKUP(J27,'Wattage Table'!$A$3:$G$965,7,0)))</f>
      </c>
      <c r="L27" s="252">
        <f t="shared" si="1"/>
      </c>
      <c r="M27" s="216"/>
      <c r="N27" s="257">
        <f t="shared" si="2"/>
      </c>
      <c r="O27" s="260">
        <f t="shared" si="6"/>
      </c>
      <c r="P27" s="260">
        <f t="shared" si="7"/>
      </c>
      <c r="Q27" s="257">
        <f t="shared" si="3"/>
      </c>
      <c r="R27" s="247">
        <f t="shared" si="4"/>
      </c>
      <c r="S27" s="238">
        <f t="shared" si="5"/>
      </c>
      <c r="T27" s="70"/>
      <c r="U27" s="266" t="s">
        <v>2485</v>
      </c>
      <c r="V27" s="400">
        <v>6552</v>
      </c>
      <c r="W27" s="399">
        <v>0.62</v>
      </c>
      <c r="X27" s="72"/>
      <c r="Y27" s="72"/>
      <c r="Z27" s="72"/>
      <c r="AA27" s="72"/>
      <c r="AB27" s="72"/>
      <c r="AC27" s="72"/>
      <c r="AD27" s="72"/>
      <c r="AE27" s="72"/>
      <c r="AF27" s="72"/>
      <c r="AG27" s="53"/>
      <c r="AH27" s="552"/>
      <c r="AI27" s="558"/>
      <c r="AJ27" s="270" t="str">
        <f>IF('Controls User Input'!B24="","Control Type 1",'Controls User Input'!B24)</f>
        <v>Control Type 4</v>
      </c>
      <c r="AK27" s="405" t="str">
        <f>'Controls User Input'!C24</f>
        <v>CT4</v>
      </c>
      <c r="AL27" s="413" t="str">
        <f>'Controls User Input'!D24</f>
        <v>Edit</v>
      </c>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53"/>
      <c r="BX27" s="53"/>
      <c r="BY27" s="53"/>
      <c r="BZ27" s="53"/>
    </row>
    <row r="28" spans="1:78" s="22" customFormat="1" ht="15.75" customHeight="1">
      <c r="A28" s="248">
        <f>ROWS($B$11:B28)</f>
        <v>18</v>
      </c>
      <c r="B28" s="79"/>
      <c r="C28" s="36"/>
      <c r="D28" s="37"/>
      <c r="E28" s="38"/>
      <c r="F28" s="250">
        <f t="shared" si="0"/>
      </c>
      <c r="G28" s="76"/>
      <c r="H28" s="216"/>
      <c r="I28" s="42"/>
      <c r="J28" s="43"/>
      <c r="K28" s="404">
        <f>IF(J28="","",IF(ISERROR(VLOOKUP(J28,'Wattage Table'!$A$3:$G$965,7,0)),"N/A",VLOOKUP(J28,'Wattage Table'!$A$3:$G$965,7,0)))</f>
      </c>
      <c r="L28" s="252">
        <f t="shared" si="1"/>
      </c>
      <c r="M28" s="216"/>
      <c r="N28" s="257">
        <f t="shared" si="2"/>
      </c>
      <c r="O28" s="260">
        <f t="shared" si="6"/>
      </c>
      <c r="P28" s="260">
        <f t="shared" si="7"/>
      </c>
      <c r="Q28" s="257">
        <f t="shared" si="3"/>
      </c>
      <c r="R28" s="247">
        <f t="shared" si="4"/>
      </c>
      <c r="S28" s="238">
        <f t="shared" si="5"/>
      </c>
      <c r="T28" s="70"/>
      <c r="U28" s="266" t="s">
        <v>2486</v>
      </c>
      <c r="V28" s="400">
        <v>5366</v>
      </c>
      <c r="W28" s="399">
        <v>0.62</v>
      </c>
      <c r="X28" s="72"/>
      <c r="Y28" s="72"/>
      <c r="Z28" s="72"/>
      <c r="AA28" s="72"/>
      <c r="AB28" s="72"/>
      <c r="AC28" s="72"/>
      <c r="AD28" s="72"/>
      <c r="AE28" s="72"/>
      <c r="AF28" s="72"/>
      <c r="AG28" s="53"/>
      <c r="AH28" s="553"/>
      <c r="AI28" s="559"/>
      <c r="AJ28" s="270" t="str">
        <f>IF('Controls User Input'!B25="","Control Type 1",'Controls User Input'!B25)</f>
        <v>Control Type 5</v>
      </c>
      <c r="AK28" s="405" t="str">
        <f>'Controls User Input'!C25</f>
        <v>CT5</v>
      </c>
      <c r="AL28" s="413" t="str">
        <f>'Controls User Input'!D25</f>
        <v>Edit</v>
      </c>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53"/>
      <c r="BX28" s="53"/>
      <c r="BY28" s="53"/>
      <c r="BZ28" s="53"/>
    </row>
    <row r="29" spans="1:78" s="22" customFormat="1" ht="15.75" customHeight="1">
      <c r="A29" s="248">
        <f>ROWS($B$11:B29)</f>
        <v>19</v>
      </c>
      <c r="B29" s="79"/>
      <c r="C29" s="36"/>
      <c r="D29" s="37"/>
      <c r="E29" s="38"/>
      <c r="F29" s="250">
        <f t="shared" si="0"/>
      </c>
      <c r="G29" s="76"/>
      <c r="H29" s="216"/>
      <c r="I29" s="42"/>
      <c r="J29" s="43"/>
      <c r="K29" s="404">
        <f>IF(J29="","",IF(ISERROR(VLOOKUP(J29,'Wattage Table'!$A$3:$G$965,7,0)),"N/A",VLOOKUP(J29,'Wattage Table'!$A$3:$G$965,7,0)))</f>
      </c>
      <c r="L29" s="252">
        <f t="shared" si="1"/>
      </c>
      <c r="M29" s="216"/>
      <c r="N29" s="257">
        <f t="shared" si="2"/>
      </c>
      <c r="O29" s="260">
        <f t="shared" si="6"/>
      </c>
      <c r="P29" s="260">
        <f t="shared" si="7"/>
      </c>
      <c r="Q29" s="257">
        <f t="shared" si="3"/>
      </c>
      <c r="R29" s="247">
        <f t="shared" si="4"/>
      </c>
      <c r="S29" s="238">
        <f t="shared" si="5"/>
      </c>
      <c r="T29" s="70"/>
      <c r="U29" s="266" t="s">
        <v>2571</v>
      </c>
      <c r="V29" s="400">
        <v>2610</v>
      </c>
      <c r="W29" s="399">
        <v>0.62</v>
      </c>
      <c r="X29" s="72"/>
      <c r="Y29" s="72"/>
      <c r="Z29" s="72"/>
      <c r="AA29" s="72"/>
      <c r="AB29" s="72"/>
      <c r="AC29" s="72"/>
      <c r="AD29" s="72"/>
      <c r="AE29" s="72"/>
      <c r="AF29" s="72"/>
      <c r="AG29" s="53"/>
      <c r="AH29" s="53"/>
      <c r="AI29" s="53"/>
      <c r="AJ29" s="53"/>
      <c r="AK29" s="53"/>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53"/>
      <c r="BX29" s="53"/>
      <c r="BY29" s="53"/>
      <c r="BZ29" s="53"/>
    </row>
    <row r="30" spans="1:78" s="22" customFormat="1" ht="15.75" customHeight="1">
      <c r="A30" s="248">
        <f>ROWS($B$11:B30)</f>
        <v>20</v>
      </c>
      <c r="B30" s="79"/>
      <c r="C30" s="36"/>
      <c r="D30" s="37"/>
      <c r="E30" s="38"/>
      <c r="F30" s="250">
        <f t="shared" si="0"/>
      </c>
      <c r="G30" s="76"/>
      <c r="H30" s="216"/>
      <c r="I30" s="42"/>
      <c r="J30" s="43"/>
      <c r="K30" s="404">
        <f>IF(J30="","",IF(ISERROR(VLOOKUP(J30,'Wattage Table'!$A$3:$G$965,7,0)),"N/A",VLOOKUP(J30,'Wattage Table'!$A$3:$G$965,7,0)))</f>
      </c>
      <c r="L30" s="252">
        <f t="shared" si="1"/>
      </c>
      <c r="M30" s="216"/>
      <c r="N30" s="257">
        <f t="shared" si="2"/>
      </c>
      <c r="O30" s="260">
        <f t="shared" si="6"/>
      </c>
      <c r="P30" s="260">
        <f t="shared" si="7"/>
      </c>
      <c r="Q30" s="257">
        <f t="shared" si="3"/>
      </c>
      <c r="R30" s="247">
        <f t="shared" si="4"/>
      </c>
      <c r="S30" s="238">
        <f t="shared" si="5"/>
      </c>
      <c r="T30" s="70"/>
      <c r="U30" s="266" t="s">
        <v>2572</v>
      </c>
      <c r="V30" s="400">
        <v>3425</v>
      </c>
      <c r="W30" s="399">
        <v>0.62</v>
      </c>
      <c r="X30" s="72"/>
      <c r="Y30" s="72"/>
      <c r="Z30" s="72"/>
      <c r="AA30" s="72"/>
      <c r="AB30" s="72"/>
      <c r="AC30" s="72"/>
      <c r="AD30" s="72"/>
      <c r="AE30" s="72"/>
      <c r="AF30" s="72"/>
      <c r="AG30" s="53"/>
      <c r="AH30" s="53"/>
      <c r="AI30" s="53"/>
      <c r="AJ30" s="53"/>
      <c r="AK30" s="53"/>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53"/>
      <c r="BX30" s="53"/>
      <c r="BY30" s="53"/>
      <c r="BZ30" s="53"/>
    </row>
    <row r="31" spans="1:78" s="22" customFormat="1" ht="15.75" customHeight="1">
      <c r="A31" s="248">
        <f>ROWS($B$11:B31)</f>
        <v>21</v>
      </c>
      <c r="B31" s="79"/>
      <c r="C31" s="36"/>
      <c r="D31" s="37"/>
      <c r="E31" s="38"/>
      <c r="F31" s="250">
        <f t="shared" si="0"/>
      </c>
      <c r="G31" s="76"/>
      <c r="H31" s="216"/>
      <c r="I31" s="42"/>
      <c r="J31" s="43"/>
      <c r="K31" s="404">
        <f>IF(J31="","",IF(ISERROR(VLOOKUP(J31,'Wattage Table'!$A$3:$G$965,7,0)),"N/A",VLOOKUP(J31,'Wattage Table'!$A$3:$G$965,7,0)))</f>
      </c>
      <c r="L31" s="252">
        <f t="shared" si="1"/>
      </c>
      <c r="M31" s="216"/>
      <c r="N31" s="257">
        <f t="shared" si="2"/>
      </c>
      <c r="O31" s="260">
        <f t="shared" si="6"/>
      </c>
      <c r="P31" s="260">
        <f t="shared" si="7"/>
      </c>
      <c r="Q31" s="257">
        <f t="shared" si="3"/>
      </c>
      <c r="R31" s="247">
        <f t="shared" si="4"/>
      </c>
      <c r="S31" s="238">
        <f t="shared" si="5"/>
      </c>
      <c r="T31" s="70"/>
      <c r="U31" s="266" t="s">
        <v>2573</v>
      </c>
      <c r="V31" s="400">
        <v>3613</v>
      </c>
      <c r="W31" s="399">
        <v>0.65</v>
      </c>
      <c r="X31" s="72"/>
      <c r="Y31" s="72"/>
      <c r="Z31" s="72"/>
      <c r="AA31" s="72"/>
      <c r="AB31" s="72"/>
      <c r="AC31" s="72"/>
      <c r="AD31" s="72"/>
      <c r="AE31" s="72"/>
      <c r="AF31" s="72"/>
      <c r="AG31" s="53"/>
      <c r="AH31" s="53"/>
      <c r="AI31" s="53"/>
      <c r="AJ31" s="53"/>
      <c r="AK31" s="53"/>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53"/>
      <c r="BX31" s="53"/>
      <c r="BY31" s="53"/>
      <c r="BZ31" s="53"/>
    </row>
    <row r="32" spans="1:78" s="22" customFormat="1" ht="15.75" customHeight="1">
      <c r="A32" s="248">
        <f>ROWS($B$11:B32)</f>
        <v>22</v>
      </c>
      <c r="B32" s="79"/>
      <c r="C32" s="36"/>
      <c r="D32" s="37"/>
      <c r="E32" s="38"/>
      <c r="F32" s="250">
        <f t="shared" si="0"/>
      </c>
      <c r="G32" s="76"/>
      <c r="H32" s="216"/>
      <c r="I32" s="42"/>
      <c r="J32" s="43"/>
      <c r="K32" s="404">
        <f>IF(J32="","",IF(ISERROR(VLOOKUP(J32,'Wattage Table'!$A$3:$G$965,7,0)),"N/A",VLOOKUP(J32,'Wattage Table'!$A$3:$G$965,7,0)))</f>
      </c>
      <c r="L32" s="252">
        <f t="shared" si="1"/>
      </c>
      <c r="M32" s="216"/>
      <c r="N32" s="257">
        <f t="shared" si="2"/>
      </c>
      <c r="O32" s="260">
        <f t="shared" si="6"/>
      </c>
      <c r="P32" s="260">
        <f t="shared" si="7"/>
      </c>
      <c r="Q32" s="257">
        <f t="shared" si="3"/>
      </c>
      <c r="R32" s="247">
        <f t="shared" si="4"/>
      </c>
      <c r="S32" s="238">
        <f t="shared" si="5"/>
      </c>
      <c r="T32" s="70"/>
      <c r="U32" s="266" t="s">
        <v>2574</v>
      </c>
      <c r="V32" s="400">
        <v>2829</v>
      </c>
      <c r="W32" s="399">
        <v>0.73</v>
      </c>
      <c r="X32" s="72"/>
      <c r="Y32" s="72"/>
      <c r="Z32" s="72"/>
      <c r="AA32" s="72"/>
      <c r="AB32" s="72"/>
      <c r="AC32" s="72"/>
      <c r="AD32" s="72"/>
      <c r="AE32" s="72"/>
      <c r="AF32" s="72"/>
      <c r="AG32" s="53"/>
      <c r="AH32" s="53"/>
      <c r="AI32" s="53"/>
      <c r="AJ32" s="53"/>
      <c r="AK32" s="53"/>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53"/>
      <c r="BX32" s="53"/>
      <c r="BY32" s="53"/>
      <c r="BZ32" s="53"/>
    </row>
    <row r="33" spans="1:78" s="22" customFormat="1" ht="15.75" customHeight="1">
      <c r="A33" s="248">
        <f>ROWS($B$11:B33)</f>
        <v>23</v>
      </c>
      <c r="B33" s="80"/>
      <c r="C33" s="41"/>
      <c r="D33" s="37"/>
      <c r="E33" s="38"/>
      <c r="F33" s="250">
        <f t="shared" si="0"/>
      </c>
      <c r="G33" s="76"/>
      <c r="H33" s="216"/>
      <c r="I33" s="42"/>
      <c r="J33" s="43"/>
      <c r="K33" s="404">
        <f>IF(J33="","",IF(ISERROR(VLOOKUP(J33,'Wattage Table'!$A$3:$G$965,7,0)),"N/A",VLOOKUP(J33,'Wattage Table'!$A$3:$G$965,7,0)))</f>
      </c>
      <c r="L33" s="252">
        <f t="shared" si="1"/>
      </c>
      <c r="M33" s="216"/>
      <c r="N33" s="257">
        <f t="shared" si="2"/>
      </c>
      <c r="O33" s="260">
        <f t="shared" si="6"/>
      </c>
      <c r="P33" s="260">
        <f t="shared" si="7"/>
      </c>
      <c r="Q33" s="257">
        <f t="shared" si="3"/>
      </c>
      <c r="R33" s="247">
        <f t="shared" si="4"/>
      </c>
      <c r="S33" s="238">
        <f t="shared" si="5"/>
      </c>
      <c r="T33" s="70"/>
      <c r="U33" s="266" t="s">
        <v>2575</v>
      </c>
      <c r="V33" s="400">
        <v>1810</v>
      </c>
      <c r="W33" s="399">
        <v>0.62</v>
      </c>
      <c r="X33" s="71"/>
      <c r="Y33" s="71"/>
      <c r="Z33" s="71"/>
      <c r="AA33" s="71"/>
      <c r="AB33" s="71"/>
      <c r="AC33" s="71"/>
      <c r="AD33" s="71"/>
      <c r="AE33" s="71"/>
      <c r="AF33" s="71"/>
      <c r="AG33" s="53"/>
      <c r="AH33" s="53"/>
      <c r="AI33" s="53"/>
      <c r="AJ33" s="53"/>
      <c r="AK33" s="53"/>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53"/>
      <c r="BX33" s="53"/>
      <c r="BY33" s="53"/>
      <c r="BZ33" s="53"/>
    </row>
    <row r="34" spans="1:78" s="22" customFormat="1" ht="15.75" customHeight="1">
      <c r="A34" s="248">
        <f>ROWS($B$11:B34)</f>
        <v>24</v>
      </c>
      <c r="B34" s="80"/>
      <c r="C34" s="35"/>
      <c r="D34" s="41"/>
      <c r="E34" s="38"/>
      <c r="F34" s="250">
        <f t="shared" si="0"/>
      </c>
      <c r="G34" s="76"/>
      <c r="H34" s="216"/>
      <c r="I34" s="42"/>
      <c r="J34" s="43"/>
      <c r="K34" s="404">
        <f>IF(J34="","",IF(ISERROR(VLOOKUP(J34,'Wattage Table'!$A$3:$G$965,7,0)),"N/A",VLOOKUP(J34,'Wattage Table'!$A$3:$G$965,7,0)))</f>
      </c>
      <c r="L34" s="252">
        <f t="shared" si="1"/>
      </c>
      <c r="M34" s="216"/>
      <c r="N34" s="257">
        <f t="shared" si="2"/>
      </c>
      <c r="O34" s="260">
        <f t="shared" si="6"/>
      </c>
      <c r="P34" s="260">
        <f t="shared" si="7"/>
      </c>
      <c r="Q34" s="257">
        <f t="shared" si="3"/>
      </c>
      <c r="R34" s="247">
        <f t="shared" si="4"/>
      </c>
      <c r="S34" s="238">
        <f t="shared" si="5"/>
      </c>
      <c r="T34" s="70"/>
      <c r="U34" s="266" t="s">
        <v>2576</v>
      </c>
      <c r="V34" s="400">
        <v>3420</v>
      </c>
      <c r="W34" s="399">
        <v>0.62</v>
      </c>
      <c r="X34" s="71"/>
      <c r="Y34" s="71"/>
      <c r="Z34" s="71"/>
      <c r="AA34" s="71"/>
      <c r="AB34" s="71"/>
      <c r="AC34" s="71"/>
      <c r="AD34" s="71"/>
      <c r="AE34" s="71"/>
      <c r="AF34" s="71"/>
      <c r="AG34" s="53"/>
      <c r="AH34" s="53"/>
      <c r="AI34" s="53"/>
      <c r="AJ34" s="53"/>
      <c r="AK34" s="53"/>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53"/>
      <c r="BX34" s="53"/>
      <c r="BY34" s="53"/>
      <c r="BZ34" s="53"/>
    </row>
    <row r="35" spans="1:78" s="22" customFormat="1" ht="15.75" customHeight="1">
      <c r="A35" s="248">
        <f>ROWS($B$11:B35)</f>
        <v>25</v>
      </c>
      <c r="B35" s="80"/>
      <c r="C35" s="35"/>
      <c r="D35" s="41"/>
      <c r="E35" s="38"/>
      <c r="F35" s="250">
        <f t="shared" si="0"/>
      </c>
      <c r="G35" s="76"/>
      <c r="H35" s="216"/>
      <c r="I35" s="42"/>
      <c r="J35" s="43"/>
      <c r="K35" s="404">
        <f>IF(J35="","",IF(ISERROR(VLOOKUP(J35,'Wattage Table'!$A$3:$G$965,7,0)),"N/A",VLOOKUP(J35,'Wattage Table'!$A$3:$G$965,7,0)))</f>
      </c>
      <c r="L35" s="252">
        <f t="shared" si="1"/>
      </c>
      <c r="M35" s="216"/>
      <c r="N35" s="257">
        <f t="shared" si="2"/>
      </c>
      <c r="O35" s="260">
        <f t="shared" si="6"/>
      </c>
      <c r="P35" s="260">
        <f t="shared" si="7"/>
      </c>
      <c r="Q35" s="257">
        <f t="shared" si="3"/>
      </c>
      <c r="R35" s="247">
        <f t="shared" si="4"/>
      </c>
      <c r="S35" s="238">
        <f t="shared" si="5"/>
      </c>
      <c r="T35" s="70"/>
      <c r="U35" s="266" t="s">
        <v>1978</v>
      </c>
      <c r="V35" s="400">
        <v>2316</v>
      </c>
      <c r="W35" s="399">
        <v>0.54</v>
      </c>
      <c r="X35" s="71"/>
      <c r="Y35" s="71"/>
      <c r="Z35" s="71"/>
      <c r="AA35" s="71"/>
      <c r="AB35" s="71"/>
      <c r="AC35" s="71"/>
      <c r="AD35" s="71"/>
      <c r="AE35" s="71"/>
      <c r="AF35" s="71"/>
      <c r="AG35" s="53"/>
      <c r="AH35" s="53"/>
      <c r="AI35" s="53"/>
      <c r="AJ35" s="53"/>
      <c r="AK35" s="53"/>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53"/>
      <c r="BX35" s="53"/>
      <c r="BY35" s="53"/>
      <c r="BZ35" s="53"/>
    </row>
    <row r="36" spans="1:78" s="22" customFormat="1" ht="15.75" customHeight="1">
      <c r="A36" s="248">
        <f>ROWS($B$11:B36)</f>
        <v>26</v>
      </c>
      <c r="B36" s="80"/>
      <c r="C36" s="35"/>
      <c r="D36" s="41"/>
      <c r="E36" s="38"/>
      <c r="F36" s="250">
        <f t="shared" si="0"/>
      </c>
      <c r="G36" s="76"/>
      <c r="H36" s="216"/>
      <c r="I36" s="42"/>
      <c r="J36" s="43"/>
      <c r="K36" s="404">
        <f>IF(J36="","",IF(ISERROR(VLOOKUP(J36,'Wattage Table'!$A$3:$G$965,7,0)),"N/A",VLOOKUP(J36,'Wattage Table'!$A$3:$G$965,7,0)))</f>
      </c>
      <c r="L36" s="252">
        <f t="shared" si="1"/>
      </c>
      <c r="M36" s="216"/>
      <c r="N36" s="257">
        <f t="shared" si="2"/>
      </c>
      <c r="O36" s="260">
        <f t="shared" si="6"/>
      </c>
      <c r="P36" s="260">
        <f t="shared" si="7"/>
      </c>
      <c r="Q36" s="257">
        <f t="shared" si="3"/>
      </c>
      <c r="R36" s="247">
        <f t="shared" si="4"/>
      </c>
      <c r="S36" s="238">
        <f t="shared" si="5"/>
      </c>
      <c r="T36" s="70"/>
      <c r="U36" s="266" t="s">
        <v>2551</v>
      </c>
      <c r="V36" s="400">
        <v>8760</v>
      </c>
      <c r="W36" s="399">
        <v>1</v>
      </c>
      <c r="X36" s="71"/>
      <c r="Y36" s="71"/>
      <c r="Z36" s="71"/>
      <c r="AA36" s="71"/>
      <c r="AB36" s="71"/>
      <c r="AC36" s="71"/>
      <c r="AD36" s="71"/>
      <c r="AE36" s="71"/>
      <c r="AF36" s="71"/>
      <c r="AG36" s="53"/>
      <c r="AH36" s="53"/>
      <c r="AI36" s="53"/>
      <c r="AJ36" s="53"/>
      <c r="AK36" s="53"/>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53"/>
      <c r="BX36" s="53"/>
      <c r="BY36" s="53"/>
      <c r="BZ36" s="53"/>
    </row>
    <row r="37" spans="1:78" s="22" customFormat="1" ht="15.75" customHeight="1">
      <c r="A37" s="248">
        <f>ROWS($B$11:B37)</f>
        <v>27</v>
      </c>
      <c r="B37" s="80"/>
      <c r="C37" s="35"/>
      <c r="D37" s="41"/>
      <c r="E37" s="38"/>
      <c r="F37" s="250">
        <f t="shared" si="0"/>
      </c>
      <c r="G37" s="76"/>
      <c r="H37" s="216"/>
      <c r="I37" s="42"/>
      <c r="J37" s="43"/>
      <c r="K37" s="404">
        <f>IF(J37="","",IF(ISERROR(VLOOKUP(J37,'Wattage Table'!$A$3:$G$965,7,0)),"N/A",VLOOKUP(J37,'Wattage Table'!$A$3:$G$965,7,0)))</f>
      </c>
      <c r="L37" s="252">
        <f t="shared" si="1"/>
      </c>
      <c r="M37" s="216"/>
      <c r="N37" s="257">
        <f t="shared" si="2"/>
      </c>
      <c r="O37" s="260">
        <f t="shared" si="6"/>
      </c>
      <c r="P37" s="260">
        <f t="shared" si="7"/>
      </c>
      <c r="Q37" s="257">
        <f t="shared" si="3"/>
      </c>
      <c r="R37" s="247">
        <f t="shared" si="4"/>
      </c>
      <c r="S37" s="238">
        <f t="shared" si="5"/>
      </c>
      <c r="T37" s="70"/>
      <c r="U37" s="266" t="s">
        <v>2141</v>
      </c>
      <c r="V37" s="267" t="str">
        <f>IF(ISBLANK('Controls User Input'!C4),"Edit",'Controls User Input'!C4)</f>
        <v>Edit</v>
      </c>
      <c r="W37" s="267" t="str">
        <f>IF(ISBLANK('Controls User Input'!D4),"Edit",'Controls User Input'!D4)</f>
        <v>Edit</v>
      </c>
      <c r="X37" s="71"/>
      <c r="Y37" s="71"/>
      <c r="Z37" s="71"/>
      <c r="AA37" s="71"/>
      <c r="AB37" s="71"/>
      <c r="AC37" s="71"/>
      <c r="AD37" s="71"/>
      <c r="AE37" s="71"/>
      <c r="AF37" s="71"/>
      <c r="AG37" s="53"/>
      <c r="AH37" s="53"/>
      <c r="AI37" s="53"/>
      <c r="AJ37" s="53"/>
      <c r="AK37" s="53"/>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53"/>
      <c r="BX37" s="53"/>
      <c r="BY37" s="53"/>
      <c r="BZ37" s="53"/>
    </row>
    <row r="38" spans="1:78" s="22" customFormat="1" ht="15.75" customHeight="1">
      <c r="A38" s="248">
        <f>ROWS($B$11:B38)</f>
        <v>28</v>
      </c>
      <c r="B38" s="80"/>
      <c r="C38" s="35"/>
      <c r="D38" s="41"/>
      <c r="E38" s="38"/>
      <c r="F38" s="250">
        <f t="shared" si="0"/>
      </c>
      <c r="G38" s="76"/>
      <c r="H38" s="216"/>
      <c r="I38" s="42"/>
      <c r="J38" s="43"/>
      <c r="K38" s="404">
        <f>IF(J38="","",IF(ISERROR(VLOOKUP(J38,'Wattage Table'!$A$3:$G$965,7,0)),"N/A",VLOOKUP(J38,'Wattage Table'!$A$3:$G$965,7,0)))</f>
      </c>
      <c r="L38" s="252">
        <f t="shared" si="1"/>
      </c>
      <c r="M38" s="216"/>
      <c r="N38" s="257">
        <f t="shared" si="2"/>
      </c>
      <c r="O38" s="260">
        <f t="shared" si="6"/>
      </c>
      <c r="P38" s="260">
        <f t="shared" si="7"/>
      </c>
      <c r="Q38" s="257">
        <f t="shared" si="3"/>
      </c>
      <c r="R38" s="247">
        <f t="shared" si="4"/>
      </c>
      <c r="S38" s="238">
        <f t="shared" si="5"/>
      </c>
      <c r="T38" s="70"/>
      <c r="U38" s="71"/>
      <c r="V38" s="71"/>
      <c r="W38" s="71"/>
      <c r="X38" s="71"/>
      <c r="Y38" s="71"/>
      <c r="Z38" s="71"/>
      <c r="AA38" s="71"/>
      <c r="AB38" s="71"/>
      <c r="AC38" s="71"/>
      <c r="AD38" s="71"/>
      <c r="AE38" s="71"/>
      <c r="AF38" s="71"/>
      <c r="AG38" s="53"/>
      <c r="AH38" s="53"/>
      <c r="AI38" s="53"/>
      <c r="AJ38" s="53"/>
      <c r="AK38" s="53"/>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53"/>
      <c r="BX38" s="53"/>
      <c r="BY38" s="53"/>
      <c r="BZ38" s="53"/>
    </row>
    <row r="39" spans="1:78" s="22" customFormat="1" ht="15.75" customHeight="1">
      <c r="A39" s="248">
        <f>ROWS($B$11:B39)</f>
        <v>29</v>
      </c>
      <c r="B39" s="80"/>
      <c r="C39" s="35"/>
      <c r="D39" s="41"/>
      <c r="E39" s="38"/>
      <c r="F39" s="250">
        <f t="shared" si="0"/>
      </c>
      <c r="G39" s="76"/>
      <c r="H39" s="216"/>
      <c r="I39" s="42"/>
      <c r="J39" s="43"/>
      <c r="K39" s="404">
        <f>IF(J39="","",IF(ISERROR(VLOOKUP(J39,'Wattage Table'!$A$3:$G$965,7,0)),"N/A",VLOOKUP(J39,'Wattage Table'!$A$3:$G$965,7,0)))</f>
      </c>
      <c r="L39" s="252">
        <f t="shared" si="1"/>
      </c>
      <c r="M39" s="216"/>
      <c r="N39" s="257">
        <f t="shared" si="2"/>
      </c>
      <c r="O39" s="260">
        <f t="shared" si="6"/>
      </c>
      <c r="P39" s="260">
        <f t="shared" si="7"/>
      </c>
      <c r="Q39" s="257">
        <f t="shared" si="3"/>
      </c>
      <c r="R39" s="247">
        <f t="shared" si="4"/>
      </c>
      <c r="S39" s="238">
        <f t="shared" si="5"/>
      </c>
      <c r="T39" s="70"/>
      <c r="U39" s="71"/>
      <c r="V39" s="71"/>
      <c r="W39" s="71"/>
      <c r="X39" s="71"/>
      <c r="Y39" s="71"/>
      <c r="Z39" s="71"/>
      <c r="AA39" s="71"/>
      <c r="AB39" s="71"/>
      <c r="AC39" s="71"/>
      <c r="AD39" s="71"/>
      <c r="AE39" s="71"/>
      <c r="AF39" s="71"/>
      <c r="AG39" s="53"/>
      <c r="AH39" s="53"/>
      <c r="AI39" s="53"/>
      <c r="AJ39" s="53"/>
      <c r="AK39" s="53"/>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53"/>
      <c r="BX39" s="53"/>
      <c r="BY39" s="53"/>
      <c r="BZ39" s="53"/>
    </row>
    <row r="40" spans="1:78" s="22" customFormat="1" ht="15.75" customHeight="1">
      <c r="A40" s="248">
        <f>ROWS($B$11:B40)</f>
        <v>30</v>
      </c>
      <c r="B40" s="80"/>
      <c r="C40" s="35"/>
      <c r="D40" s="41"/>
      <c r="E40" s="38"/>
      <c r="F40" s="250">
        <f t="shared" si="0"/>
      </c>
      <c r="G40" s="76"/>
      <c r="H40" s="216"/>
      <c r="I40" s="42"/>
      <c r="J40" s="43"/>
      <c r="K40" s="404">
        <f>IF(J40="","",IF(ISERROR(VLOOKUP(J40,'Wattage Table'!$A$3:$G$965,7,0)),"N/A",VLOOKUP(J40,'Wattage Table'!$A$3:$G$965,7,0)))</f>
      </c>
      <c r="L40" s="252">
        <f t="shared" si="1"/>
      </c>
      <c r="M40" s="216"/>
      <c r="N40" s="257">
        <f t="shared" si="2"/>
      </c>
      <c r="O40" s="260">
        <f t="shared" si="6"/>
      </c>
      <c r="P40" s="260">
        <f t="shared" si="7"/>
      </c>
      <c r="Q40" s="257">
        <f t="shared" si="3"/>
      </c>
      <c r="R40" s="247">
        <f t="shared" si="4"/>
      </c>
      <c r="S40" s="238">
        <f t="shared" si="5"/>
      </c>
      <c r="T40" s="70"/>
      <c r="U40" s="71"/>
      <c r="V40" s="71"/>
      <c r="W40" s="71"/>
      <c r="X40" s="71"/>
      <c r="Y40" s="71"/>
      <c r="Z40" s="71"/>
      <c r="AA40" s="71"/>
      <c r="AB40" s="71"/>
      <c r="AC40" s="71"/>
      <c r="AD40" s="71"/>
      <c r="AE40" s="71"/>
      <c r="AF40" s="71"/>
      <c r="AG40" s="53"/>
      <c r="AH40" s="53"/>
      <c r="AI40" s="53"/>
      <c r="AJ40" s="53"/>
      <c r="AK40" s="53"/>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53"/>
      <c r="BX40" s="53"/>
      <c r="BY40" s="53"/>
      <c r="BZ40" s="53"/>
    </row>
    <row r="41" spans="1:78" s="22" customFormat="1" ht="15.75" customHeight="1">
      <c r="A41" s="248">
        <f>ROWS($B$11:B41)</f>
        <v>31</v>
      </c>
      <c r="B41" s="80"/>
      <c r="C41" s="35"/>
      <c r="D41" s="41"/>
      <c r="E41" s="38"/>
      <c r="F41" s="250">
        <f t="shared" si="0"/>
      </c>
      <c r="G41" s="76"/>
      <c r="H41" s="216"/>
      <c r="I41" s="42"/>
      <c r="J41" s="43"/>
      <c r="K41" s="404">
        <f>IF(J41="","",IF(ISERROR(VLOOKUP(J41,'Wattage Table'!$A$3:$G$965,7,0)),"N/A",VLOOKUP(J41,'Wattage Table'!$A$3:$G$965,7,0)))</f>
      </c>
      <c r="L41" s="252">
        <f t="shared" si="1"/>
      </c>
      <c r="M41" s="216"/>
      <c r="N41" s="257">
        <f t="shared" si="2"/>
      </c>
      <c r="O41" s="260">
        <f t="shared" si="6"/>
      </c>
      <c r="P41" s="260">
        <f t="shared" si="7"/>
      </c>
      <c r="Q41" s="257">
        <f t="shared" si="3"/>
      </c>
      <c r="R41" s="247">
        <f t="shared" si="4"/>
      </c>
      <c r="S41" s="238">
        <f t="shared" si="5"/>
      </c>
      <c r="T41" s="70"/>
      <c r="U41" s="71"/>
      <c r="V41" s="71"/>
      <c r="W41" s="71"/>
      <c r="X41" s="71"/>
      <c r="Y41" s="71"/>
      <c r="Z41" s="71"/>
      <c r="AA41" s="71"/>
      <c r="AB41" s="71"/>
      <c r="AC41" s="71"/>
      <c r="AD41" s="71"/>
      <c r="AE41" s="71"/>
      <c r="AF41" s="71"/>
      <c r="AG41" s="53"/>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53"/>
      <c r="BX41" s="53"/>
      <c r="BY41" s="53"/>
      <c r="BZ41" s="53"/>
    </row>
    <row r="42" spans="1:78" s="22" customFormat="1" ht="15.75" customHeight="1">
      <c r="A42" s="248">
        <f>ROWS($B$11:B42)</f>
        <v>32</v>
      </c>
      <c r="B42" s="80"/>
      <c r="C42" s="35"/>
      <c r="D42" s="41"/>
      <c r="E42" s="38"/>
      <c r="F42" s="250">
        <f t="shared" si="0"/>
      </c>
      <c r="G42" s="76"/>
      <c r="H42" s="216"/>
      <c r="I42" s="42"/>
      <c r="J42" s="43"/>
      <c r="K42" s="404">
        <f>IF(J42="","",IF(ISERROR(VLOOKUP(J42,'Wattage Table'!$A$3:$G$965,7,0)),"N/A",VLOOKUP(J42,'Wattage Table'!$A$3:$G$965,7,0)))</f>
      </c>
      <c r="L42" s="252">
        <f t="shared" si="1"/>
      </c>
      <c r="M42" s="216"/>
      <c r="N42" s="257">
        <f t="shared" si="2"/>
      </c>
      <c r="O42" s="260">
        <f t="shared" si="6"/>
      </c>
      <c r="P42" s="260">
        <f t="shared" si="7"/>
      </c>
      <c r="Q42" s="257">
        <f t="shared" si="3"/>
      </c>
      <c r="R42" s="247">
        <f t="shared" si="4"/>
      </c>
      <c r="S42" s="238">
        <f t="shared" si="5"/>
      </c>
      <c r="T42" s="70"/>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53"/>
      <c r="BX42" s="53"/>
      <c r="BY42" s="53"/>
      <c r="BZ42" s="53"/>
    </row>
    <row r="43" spans="1:78" s="22" customFormat="1" ht="15.75" customHeight="1">
      <c r="A43" s="248">
        <f>ROWS($B$11:B43)</f>
        <v>33</v>
      </c>
      <c r="B43" s="80"/>
      <c r="C43" s="35"/>
      <c r="D43" s="41"/>
      <c r="E43" s="38"/>
      <c r="F43" s="250">
        <f aca="true" t="shared" si="8" ref="F43:F60">IF(E43="","",VLOOKUP(E43,$Y$10:$AA$20,2,FALSE))</f>
      </c>
      <c r="G43" s="76"/>
      <c r="H43" s="216"/>
      <c r="I43" s="42"/>
      <c r="J43" s="43"/>
      <c r="K43" s="404">
        <f>IF(J43="","",IF(ISERROR(VLOOKUP(J43,'Wattage Table'!$A$3:$G$965,7,0)),"N/A",VLOOKUP(J43,'Wattage Table'!$A$3:$G$965,7,0)))</f>
      </c>
      <c r="L43" s="252">
        <f t="shared" si="1"/>
      </c>
      <c r="M43" s="216"/>
      <c r="N43" s="257">
        <f t="shared" si="2"/>
      </c>
      <c r="O43" s="260">
        <f t="shared" si="6"/>
      </c>
      <c r="P43" s="260">
        <f t="shared" si="7"/>
      </c>
      <c r="Q43" s="257">
        <f t="shared" si="3"/>
      </c>
      <c r="R43" s="247">
        <f t="shared" si="4"/>
      </c>
      <c r="S43" s="238">
        <f t="shared" si="5"/>
      </c>
      <c r="T43" s="70"/>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53"/>
      <c r="BX43" s="53"/>
      <c r="BY43" s="53"/>
      <c r="BZ43" s="53"/>
    </row>
    <row r="44" spans="1:78" s="22" customFormat="1" ht="15.75" customHeight="1">
      <c r="A44" s="248">
        <f>ROWS($B$11:B44)</f>
        <v>34</v>
      </c>
      <c r="B44" s="80"/>
      <c r="C44" s="35"/>
      <c r="D44" s="41"/>
      <c r="E44" s="38"/>
      <c r="F44" s="250">
        <f t="shared" si="8"/>
      </c>
      <c r="G44" s="76"/>
      <c r="H44" s="216"/>
      <c r="I44" s="42"/>
      <c r="J44" s="43"/>
      <c r="K44" s="404">
        <f>IF(J44="","",IF(ISERROR(VLOOKUP(J44,'Wattage Table'!$A$3:$G$965,7,0)),"N/A",VLOOKUP(J44,'Wattage Table'!$A$3:$G$965,7,0)))</f>
      </c>
      <c r="L44" s="252">
        <f t="shared" si="1"/>
      </c>
      <c r="M44" s="216"/>
      <c r="N44" s="257">
        <f t="shared" si="2"/>
      </c>
      <c r="O44" s="260">
        <f t="shared" si="6"/>
      </c>
      <c r="P44" s="260">
        <f t="shared" si="7"/>
      </c>
      <c r="Q44" s="257">
        <f t="shared" si="3"/>
      </c>
      <c r="R44" s="247">
        <f t="shared" si="4"/>
      </c>
      <c r="S44" s="238">
        <f t="shared" si="5"/>
      </c>
      <c r="T44" s="70"/>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53"/>
      <c r="BX44" s="53"/>
      <c r="BY44" s="53"/>
      <c r="BZ44" s="53"/>
    </row>
    <row r="45" spans="1:78" s="22" customFormat="1" ht="15.75" customHeight="1">
      <c r="A45" s="248">
        <f>ROWS($B$11:B45)</f>
        <v>35</v>
      </c>
      <c r="B45" s="80"/>
      <c r="C45" s="35"/>
      <c r="D45" s="41"/>
      <c r="E45" s="38"/>
      <c r="F45" s="250">
        <f t="shared" si="8"/>
      </c>
      <c r="G45" s="76"/>
      <c r="H45" s="216"/>
      <c r="I45" s="42"/>
      <c r="J45" s="43"/>
      <c r="K45" s="404">
        <f>IF(J45="","",IF(ISERROR(VLOOKUP(J45,'Wattage Table'!$A$3:$G$965,7,0)),"N/A",VLOOKUP(J45,'Wattage Table'!$A$3:$G$965,7,0)))</f>
      </c>
      <c r="L45" s="252">
        <f t="shared" si="1"/>
      </c>
      <c r="M45" s="216"/>
      <c r="N45" s="257">
        <f t="shared" si="2"/>
      </c>
      <c r="O45" s="260">
        <f t="shared" si="6"/>
      </c>
      <c r="P45" s="260">
        <f t="shared" si="7"/>
      </c>
      <c r="Q45" s="257">
        <f t="shared" si="3"/>
      </c>
      <c r="R45" s="247">
        <f t="shared" si="4"/>
      </c>
      <c r="S45" s="238">
        <f t="shared" si="5"/>
      </c>
      <c r="T45" s="70"/>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53"/>
      <c r="BX45" s="53"/>
      <c r="BY45" s="53"/>
      <c r="BZ45" s="53"/>
    </row>
    <row r="46" spans="1:78" s="22" customFormat="1" ht="15.75" customHeight="1">
      <c r="A46" s="248">
        <f>ROWS($B$11:B46)</f>
        <v>36</v>
      </c>
      <c r="B46" s="80"/>
      <c r="C46" s="35"/>
      <c r="D46" s="41"/>
      <c r="E46" s="38"/>
      <c r="F46" s="250">
        <f t="shared" si="8"/>
      </c>
      <c r="G46" s="76"/>
      <c r="H46" s="216"/>
      <c r="I46" s="42"/>
      <c r="J46" s="43"/>
      <c r="K46" s="404">
        <f>IF(J46="","",IF(ISERROR(VLOOKUP(J46,'Wattage Table'!$A$3:$G$965,7,0)),"N/A",VLOOKUP(J46,'Wattage Table'!$A$3:$G$965,7,0)))</f>
      </c>
      <c r="L46" s="252">
        <f t="shared" si="1"/>
      </c>
      <c r="M46" s="216"/>
      <c r="N46" s="257">
        <f t="shared" si="2"/>
      </c>
      <c r="O46" s="260">
        <f t="shared" si="6"/>
      </c>
      <c r="P46" s="260">
        <f t="shared" si="7"/>
      </c>
      <c r="Q46" s="257">
        <f t="shared" si="3"/>
      </c>
      <c r="R46" s="247">
        <f t="shared" si="4"/>
      </c>
      <c r="S46" s="238">
        <f t="shared" si="5"/>
      </c>
      <c r="T46" s="70"/>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53"/>
      <c r="BX46" s="53"/>
      <c r="BY46" s="53"/>
      <c r="BZ46" s="53"/>
    </row>
    <row r="47" spans="1:78" s="22" customFormat="1" ht="15.75" customHeight="1">
      <c r="A47" s="248">
        <f>ROWS($B$11:B47)</f>
        <v>37</v>
      </c>
      <c r="B47" s="80"/>
      <c r="C47" s="35"/>
      <c r="D47" s="41"/>
      <c r="E47" s="38"/>
      <c r="F47" s="250">
        <f t="shared" si="8"/>
      </c>
      <c r="G47" s="76"/>
      <c r="H47" s="216"/>
      <c r="I47" s="42"/>
      <c r="J47" s="43"/>
      <c r="K47" s="404">
        <f>IF(J47="","",IF(ISERROR(VLOOKUP(J47,'Wattage Table'!$A$3:$G$965,7,0)),"N/A",VLOOKUP(J47,'Wattage Table'!$A$3:$G$965,7,0)))</f>
      </c>
      <c r="L47" s="252">
        <f t="shared" si="1"/>
      </c>
      <c r="M47" s="216"/>
      <c r="N47" s="257">
        <f t="shared" si="2"/>
      </c>
      <c r="O47" s="260">
        <f t="shared" si="6"/>
      </c>
      <c r="P47" s="260">
        <f t="shared" si="7"/>
      </c>
      <c r="Q47" s="257">
        <f t="shared" si="3"/>
      </c>
      <c r="R47" s="247">
        <f t="shared" si="4"/>
      </c>
      <c r="S47" s="238">
        <f t="shared" si="5"/>
      </c>
      <c r="T47" s="70"/>
      <c r="U47" s="53"/>
      <c r="V47" s="53"/>
      <c r="W47" s="53"/>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53"/>
      <c r="BX47" s="53"/>
      <c r="BY47" s="53"/>
      <c r="BZ47" s="53"/>
    </row>
    <row r="48" spans="1:78" s="22" customFormat="1" ht="15.75" customHeight="1">
      <c r="A48" s="248">
        <f>ROWS($B$11:B48)</f>
        <v>38</v>
      </c>
      <c r="B48" s="80"/>
      <c r="C48" s="35"/>
      <c r="D48" s="41"/>
      <c r="E48" s="38"/>
      <c r="F48" s="250">
        <f t="shared" si="8"/>
      </c>
      <c r="G48" s="76"/>
      <c r="H48" s="216"/>
      <c r="I48" s="42"/>
      <c r="J48" s="43"/>
      <c r="K48" s="404">
        <f>IF(J48="","",IF(ISERROR(VLOOKUP(J48,'Wattage Table'!$A$3:$G$965,7,0)),"N/A",VLOOKUP(J48,'Wattage Table'!$A$3:$G$965,7,0)))</f>
      </c>
      <c r="L48" s="252">
        <f t="shared" si="1"/>
      </c>
      <c r="M48" s="216"/>
      <c r="N48" s="257">
        <f t="shared" si="2"/>
      </c>
      <c r="O48" s="260">
        <f t="shared" si="6"/>
      </c>
      <c r="P48" s="260">
        <f t="shared" si="7"/>
      </c>
      <c r="Q48" s="257">
        <f t="shared" si="3"/>
      </c>
      <c r="R48" s="247">
        <f t="shared" si="4"/>
      </c>
      <c r="S48" s="238">
        <f t="shared" si="5"/>
      </c>
      <c r="T48" s="70"/>
      <c r="U48" s="53"/>
      <c r="V48" s="53"/>
      <c r="W48" s="53"/>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53"/>
      <c r="BX48" s="53"/>
      <c r="BY48" s="53"/>
      <c r="BZ48" s="53"/>
    </row>
    <row r="49" spans="1:78" s="22" customFormat="1" ht="15.75" customHeight="1">
      <c r="A49" s="248">
        <f>ROWS($B$11:B49)</f>
        <v>39</v>
      </c>
      <c r="B49" s="80"/>
      <c r="C49" s="35"/>
      <c r="D49" s="41"/>
      <c r="E49" s="38"/>
      <c r="F49" s="250">
        <f t="shared" si="8"/>
      </c>
      <c r="G49" s="76"/>
      <c r="H49" s="216"/>
      <c r="I49" s="42"/>
      <c r="J49" s="43"/>
      <c r="K49" s="404">
        <f>IF(J49="","",IF(ISERROR(VLOOKUP(J49,'Wattage Table'!$A$3:$G$965,7,0)),"N/A",VLOOKUP(J49,'Wattage Table'!$A$3:$G$965,7,0)))</f>
      </c>
      <c r="L49" s="252">
        <f t="shared" si="1"/>
      </c>
      <c r="M49" s="216"/>
      <c r="N49" s="257">
        <f t="shared" si="2"/>
      </c>
      <c r="O49" s="260">
        <f t="shared" si="6"/>
      </c>
      <c r="P49" s="260">
        <f t="shared" si="7"/>
      </c>
      <c r="Q49" s="257">
        <f t="shared" si="3"/>
      </c>
      <c r="R49" s="247">
        <f t="shared" si="4"/>
      </c>
      <c r="S49" s="238">
        <f t="shared" si="5"/>
      </c>
      <c r="T49" s="70"/>
      <c r="U49" s="53"/>
      <c r="V49" s="53"/>
      <c r="W49" s="53"/>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53"/>
      <c r="BX49" s="53"/>
      <c r="BY49" s="53"/>
      <c r="BZ49" s="53"/>
    </row>
    <row r="50" spans="1:78" s="22" customFormat="1" ht="15.75" customHeight="1">
      <c r="A50" s="248">
        <f>ROWS($B$11:B50)</f>
        <v>40</v>
      </c>
      <c r="B50" s="80"/>
      <c r="C50" s="35"/>
      <c r="D50" s="41"/>
      <c r="E50" s="38"/>
      <c r="F50" s="250">
        <f t="shared" si="8"/>
      </c>
      <c r="G50" s="76"/>
      <c r="H50" s="216"/>
      <c r="I50" s="42"/>
      <c r="J50" s="43"/>
      <c r="K50" s="404">
        <f>IF(J50="","",IF(ISERROR(VLOOKUP(J50,'Wattage Table'!$A$3:$G$965,7,0)),"N/A",VLOOKUP(J50,'Wattage Table'!$A$3:$G$965,7,0)))</f>
      </c>
      <c r="L50" s="252">
        <f t="shared" si="1"/>
      </c>
      <c r="M50" s="216"/>
      <c r="N50" s="257">
        <f t="shared" si="2"/>
      </c>
      <c r="O50" s="260">
        <f t="shared" si="6"/>
      </c>
      <c r="P50" s="260">
        <f t="shared" si="7"/>
      </c>
      <c r="Q50" s="257">
        <f t="shared" si="3"/>
      </c>
      <c r="R50" s="247">
        <f t="shared" si="4"/>
      </c>
      <c r="S50" s="238">
        <f t="shared" si="5"/>
      </c>
      <c r="T50" s="70"/>
      <c r="U50" s="53"/>
      <c r="V50" s="53"/>
      <c r="W50" s="53"/>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53"/>
      <c r="BX50" s="53"/>
      <c r="BY50" s="53"/>
      <c r="BZ50" s="53"/>
    </row>
    <row r="51" spans="1:78" s="22" customFormat="1" ht="15.75" customHeight="1">
      <c r="A51" s="248">
        <f>ROWS($B$11:B51)</f>
        <v>41</v>
      </c>
      <c r="B51" s="80"/>
      <c r="C51" s="35"/>
      <c r="D51" s="41"/>
      <c r="E51" s="38"/>
      <c r="F51" s="250">
        <f t="shared" si="8"/>
      </c>
      <c r="G51" s="76"/>
      <c r="H51" s="216"/>
      <c r="I51" s="42"/>
      <c r="J51" s="43"/>
      <c r="K51" s="404">
        <f>IF(J51="","",IF(ISERROR(VLOOKUP(J51,'Wattage Table'!$A$3:$G$965,7,0)),"N/A",VLOOKUP(J51,'Wattage Table'!$A$3:$G$965,7,0)))</f>
      </c>
      <c r="L51" s="252">
        <f t="shared" si="1"/>
      </c>
      <c r="M51" s="216"/>
      <c r="N51" s="257">
        <f t="shared" si="2"/>
      </c>
      <c r="O51" s="260">
        <f t="shared" si="6"/>
      </c>
      <c r="P51" s="260">
        <f t="shared" si="7"/>
      </c>
      <c r="Q51" s="257">
        <f t="shared" si="3"/>
      </c>
      <c r="R51" s="247">
        <f t="shared" si="4"/>
      </c>
      <c r="S51" s="238">
        <f t="shared" si="5"/>
      </c>
      <c r="T51" s="70"/>
      <c r="U51" s="53"/>
      <c r="V51" s="53"/>
      <c r="W51" s="53"/>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53"/>
      <c r="BX51" s="53"/>
      <c r="BY51" s="53"/>
      <c r="BZ51" s="53"/>
    </row>
    <row r="52" spans="1:78" s="22" customFormat="1" ht="15.75" customHeight="1">
      <c r="A52" s="248">
        <f>ROWS($B$11:B52)</f>
        <v>42</v>
      </c>
      <c r="B52" s="80"/>
      <c r="C52" s="35"/>
      <c r="D52" s="41"/>
      <c r="E52" s="38"/>
      <c r="F52" s="250">
        <f t="shared" si="8"/>
      </c>
      <c r="G52" s="76"/>
      <c r="H52" s="216"/>
      <c r="I52" s="42"/>
      <c r="J52" s="43"/>
      <c r="K52" s="404">
        <f>IF(J52="","",IF(ISERROR(VLOOKUP(J52,'Wattage Table'!$A$3:$G$965,7,0)),"N/A",VLOOKUP(J52,'Wattage Table'!$A$3:$G$965,7,0)))</f>
      </c>
      <c r="L52" s="252">
        <f t="shared" si="1"/>
      </c>
      <c r="M52" s="216"/>
      <c r="N52" s="257">
        <f t="shared" si="2"/>
      </c>
      <c r="O52" s="260">
        <f t="shared" si="6"/>
      </c>
      <c r="P52" s="260">
        <f t="shared" si="7"/>
      </c>
      <c r="Q52" s="257">
        <f t="shared" si="3"/>
      </c>
      <c r="R52" s="247">
        <f t="shared" si="4"/>
      </c>
      <c r="S52" s="238">
        <f t="shared" si="5"/>
      </c>
      <c r="T52" s="70"/>
      <c r="U52" s="53"/>
      <c r="V52" s="53"/>
      <c r="W52" s="53"/>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53"/>
      <c r="BX52" s="53"/>
      <c r="BY52" s="53"/>
      <c r="BZ52" s="53"/>
    </row>
    <row r="53" spans="1:78" s="22" customFormat="1" ht="15.75" customHeight="1">
      <c r="A53" s="248">
        <f>ROWS($B$11:B53)</f>
        <v>43</v>
      </c>
      <c r="B53" s="80"/>
      <c r="C53" s="35"/>
      <c r="D53" s="41"/>
      <c r="E53" s="38"/>
      <c r="F53" s="250">
        <f t="shared" si="8"/>
      </c>
      <c r="G53" s="76"/>
      <c r="H53" s="216"/>
      <c r="I53" s="42"/>
      <c r="J53" s="43"/>
      <c r="K53" s="404">
        <f>IF(J53="","",IF(ISERROR(VLOOKUP(J53,'Wattage Table'!$A$3:$G$965,7,0)),"N/A",VLOOKUP(J53,'Wattage Table'!$A$3:$G$965,7,0)))</f>
      </c>
      <c r="L53" s="252">
        <f t="shared" si="1"/>
      </c>
      <c r="M53" s="216"/>
      <c r="N53" s="257">
        <f t="shared" si="2"/>
      </c>
      <c r="O53" s="260">
        <f t="shared" si="6"/>
      </c>
      <c r="P53" s="260">
        <f t="shared" si="7"/>
      </c>
      <c r="Q53" s="257">
        <f t="shared" si="3"/>
      </c>
      <c r="R53" s="247">
        <f t="shared" si="4"/>
      </c>
      <c r="S53" s="238">
        <f t="shared" si="5"/>
      </c>
      <c r="T53" s="70"/>
      <c r="U53" s="53"/>
      <c r="V53" s="53"/>
      <c r="W53" s="53"/>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53"/>
      <c r="BX53" s="53"/>
      <c r="BY53" s="53"/>
      <c r="BZ53" s="53"/>
    </row>
    <row r="54" spans="1:78" s="22" customFormat="1" ht="15.75" customHeight="1">
      <c r="A54" s="248">
        <f>ROWS($B$11:B54)</f>
        <v>44</v>
      </c>
      <c r="B54" s="80"/>
      <c r="C54" s="35"/>
      <c r="D54" s="41"/>
      <c r="E54" s="38"/>
      <c r="F54" s="250">
        <f t="shared" si="8"/>
      </c>
      <c r="G54" s="76"/>
      <c r="H54" s="216"/>
      <c r="I54" s="42"/>
      <c r="J54" s="43"/>
      <c r="K54" s="404">
        <f>IF(J54="","",IF(ISERROR(VLOOKUP(J54,'Wattage Table'!$A$3:$G$965,7,0)),"N/A",VLOOKUP(J54,'Wattage Table'!$A$3:$G$965,7,0)))</f>
      </c>
      <c r="L54" s="252">
        <f t="shared" si="1"/>
      </c>
      <c r="M54" s="216"/>
      <c r="N54" s="257">
        <f t="shared" si="2"/>
      </c>
      <c r="O54" s="260">
        <f t="shared" si="6"/>
      </c>
      <c r="P54" s="260">
        <f t="shared" si="7"/>
      </c>
      <c r="Q54" s="257">
        <f t="shared" si="3"/>
      </c>
      <c r="R54" s="247">
        <f t="shared" si="4"/>
      </c>
      <c r="S54" s="238">
        <f t="shared" si="5"/>
      </c>
      <c r="T54" s="70"/>
      <c r="U54" s="53"/>
      <c r="V54" s="53"/>
      <c r="W54" s="53"/>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53"/>
      <c r="BX54" s="53"/>
      <c r="BY54" s="53"/>
      <c r="BZ54" s="53"/>
    </row>
    <row r="55" spans="1:78" s="22" customFormat="1" ht="15.75" customHeight="1">
      <c r="A55" s="248">
        <f>ROWS($B$11:B55)</f>
        <v>45</v>
      </c>
      <c r="B55" s="80"/>
      <c r="C55" s="35"/>
      <c r="D55" s="41"/>
      <c r="E55" s="38"/>
      <c r="F55" s="250">
        <f t="shared" si="8"/>
      </c>
      <c r="G55" s="76"/>
      <c r="H55" s="216"/>
      <c r="I55" s="42"/>
      <c r="J55" s="43"/>
      <c r="K55" s="404">
        <f>IF(J55="","",IF(ISERROR(VLOOKUP(J55,'Wattage Table'!$A$3:$G$965,7,0)),"N/A",VLOOKUP(J55,'Wattage Table'!$A$3:$G$965,7,0)))</f>
      </c>
      <c r="L55" s="252">
        <f t="shared" si="1"/>
      </c>
      <c r="M55" s="216"/>
      <c r="N55" s="257">
        <f t="shared" si="2"/>
      </c>
      <c r="O55" s="260">
        <f t="shared" si="6"/>
      </c>
      <c r="P55" s="260">
        <f t="shared" si="7"/>
      </c>
      <c r="Q55" s="257">
        <f t="shared" si="3"/>
      </c>
      <c r="R55" s="247">
        <f t="shared" si="4"/>
      </c>
      <c r="S55" s="238">
        <f t="shared" si="5"/>
      </c>
      <c r="T55" s="70"/>
      <c r="U55" s="53"/>
      <c r="V55" s="53"/>
      <c r="W55" s="53"/>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53"/>
      <c r="BX55" s="53"/>
      <c r="BY55" s="53"/>
      <c r="BZ55" s="53"/>
    </row>
    <row r="56" spans="1:78" s="22" customFormat="1" ht="15.75" customHeight="1">
      <c r="A56" s="248">
        <f>ROWS($B$11:B56)</f>
        <v>46</v>
      </c>
      <c r="B56" s="80"/>
      <c r="C56" s="35"/>
      <c r="D56" s="41"/>
      <c r="E56" s="38"/>
      <c r="F56" s="250">
        <f t="shared" si="8"/>
      </c>
      <c r="G56" s="76"/>
      <c r="H56" s="216"/>
      <c r="I56" s="42"/>
      <c r="J56" s="43"/>
      <c r="K56" s="404">
        <f>IF(J56="","",IF(ISERROR(VLOOKUP(J56,'Wattage Table'!$A$3:$G$965,7,0)),"N/A",VLOOKUP(J56,'Wattage Table'!$A$3:$G$965,7,0)))</f>
      </c>
      <c r="L56" s="252">
        <f t="shared" si="1"/>
      </c>
      <c r="M56" s="216"/>
      <c r="N56" s="257">
        <f t="shared" si="2"/>
      </c>
      <c r="O56" s="260">
        <f t="shared" si="6"/>
      </c>
      <c r="P56" s="260">
        <f t="shared" si="7"/>
      </c>
      <c r="Q56" s="257">
        <f t="shared" si="3"/>
      </c>
      <c r="R56" s="247">
        <f t="shared" si="4"/>
      </c>
      <c r="S56" s="238">
        <f t="shared" si="5"/>
      </c>
      <c r="T56" s="70"/>
      <c r="U56" s="53"/>
      <c r="V56" s="53"/>
      <c r="W56" s="53"/>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53"/>
      <c r="BX56" s="53"/>
      <c r="BY56" s="53"/>
      <c r="BZ56" s="53"/>
    </row>
    <row r="57" spans="1:78" s="22" customFormat="1" ht="15.75" customHeight="1">
      <c r="A57" s="248">
        <f>ROWS($B$11:B57)</f>
        <v>47</v>
      </c>
      <c r="B57" s="80"/>
      <c r="C57" s="35"/>
      <c r="D57" s="41"/>
      <c r="E57" s="38"/>
      <c r="F57" s="250">
        <f t="shared" si="8"/>
      </c>
      <c r="G57" s="76"/>
      <c r="H57" s="216"/>
      <c r="I57" s="42"/>
      <c r="J57" s="43"/>
      <c r="K57" s="404">
        <f>IF(J57="","",IF(ISERROR(VLOOKUP(J57,'Wattage Table'!$A$3:$G$965,7,0)),"N/A",VLOOKUP(J57,'Wattage Table'!$A$3:$G$965,7,0)))</f>
      </c>
      <c r="L57" s="252">
        <f t="shared" si="1"/>
      </c>
      <c r="M57" s="216"/>
      <c r="N57" s="257">
        <f t="shared" si="2"/>
      </c>
      <c r="O57" s="260">
        <f t="shared" si="6"/>
      </c>
      <c r="P57" s="260">
        <f t="shared" si="7"/>
      </c>
      <c r="Q57" s="257">
        <f t="shared" si="3"/>
      </c>
      <c r="R57" s="247">
        <f t="shared" si="4"/>
      </c>
      <c r="S57" s="238">
        <f t="shared" si="5"/>
      </c>
      <c r="T57" s="70"/>
      <c r="U57" s="53"/>
      <c r="V57" s="53"/>
      <c r="W57" s="53"/>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53"/>
      <c r="BX57" s="53"/>
      <c r="BY57" s="53"/>
      <c r="BZ57" s="53"/>
    </row>
    <row r="58" spans="1:78" s="22" customFormat="1" ht="15.75" customHeight="1">
      <c r="A58" s="248">
        <f>ROWS($B$11:B58)</f>
        <v>48</v>
      </c>
      <c r="B58" s="80"/>
      <c r="C58" s="35"/>
      <c r="D58" s="41"/>
      <c r="E58" s="38"/>
      <c r="F58" s="250">
        <f t="shared" si="8"/>
      </c>
      <c r="G58" s="76"/>
      <c r="H58" s="216"/>
      <c r="I58" s="42"/>
      <c r="J58" s="43"/>
      <c r="K58" s="404">
        <f>IF(J58="","",IF(ISERROR(VLOOKUP(J58,'Wattage Table'!$A$3:$G$965,7,0)),"N/A",VLOOKUP(J58,'Wattage Table'!$A$3:$G$965,7,0)))</f>
      </c>
      <c r="L58" s="252">
        <f t="shared" si="1"/>
      </c>
      <c r="M58" s="216"/>
      <c r="N58" s="257">
        <f t="shared" si="2"/>
      </c>
      <c r="O58" s="260">
        <f t="shared" si="6"/>
      </c>
      <c r="P58" s="260">
        <f t="shared" si="7"/>
      </c>
      <c r="Q58" s="257">
        <f t="shared" si="3"/>
      </c>
      <c r="R58" s="247">
        <f t="shared" si="4"/>
      </c>
      <c r="S58" s="238">
        <f t="shared" si="5"/>
      </c>
      <c r="T58" s="70"/>
      <c r="U58" s="53"/>
      <c r="V58" s="53"/>
      <c r="W58" s="53"/>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53"/>
      <c r="BX58" s="53"/>
      <c r="BY58" s="53"/>
      <c r="BZ58" s="53"/>
    </row>
    <row r="59" spans="1:78" s="22" customFormat="1" ht="15.75" customHeight="1">
      <c r="A59" s="248">
        <f>ROWS($B$11:B59)</f>
        <v>49</v>
      </c>
      <c r="B59" s="80"/>
      <c r="C59" s="35"/>
      <c r="D59" s="41"/>
      <c r="E59" s="38"/>
      <c r="F59" s="250">
        <f t="shared" si="8"/>
      </c>
      <c r="G59" s="76"/>
      <c r="H59" s="216"/>
      <c r="I59" s="42"/>
      <c r="J59" s="43"/>
      <c r="K59" s="404">
        <f>IF(J59="","",IF(ISERROR(VLOOKUP(J59,'Wattage Table'!$A$3:$G$965,7,0)),"N/A",VLOOKUP(J59,'Wattage Table'!$A$3:$G$965,7,0)))</f>
      </c>
      <c r="L59" s="252">
        <f t="shared" si="1"/>
      </c>
      <c r="M59" s="216"/>
      <c r="N59" s="257">
        <f t="shared" si="2"/>
      </c>
      <c r="O59" s="260">
        <f t="shared" si="6"/>
      </c>
      <c r="P59" s="260">
        <f t="shared" si="7"/>
      </c>
      <c r="Q59" s="257">
        <f t="shared" si="3"/>
      </c>
      <c r="R59" s="247">
        <f t="shared" si="4"/>
      </c>
      <c r="S59" s="238">
        <f t="shared" si="5"/>
      </c>
      <c r="T59" s="70"/>
      <c r="U59" s="53"/>
      <c r="V59" s="53"/>
      <c r="W59" s="53"/>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53"/>
      <c r="BX59" s="53"/>
      <c r="BY59" s="53"/>
      <c r="BZ59" s="53"/>
    </row>
    <row r="60" spans="1:78" s="22" customFormat="1" ht="15.75" customHeight="1" thickBot="1">
      <c r="A60" s="248">
        <f>ROWS($B$11:B60)</f>
        <v>50</v>
      </c>
      <c r="B60" s="80"/>
      <c r="C60" s="35"/>
      <c r="D60" s="41"/>
      <c r="E60" s="38"/>
      <c r="F60" s="250">
        <f t="shared" si="8"/>
      </c>
      <c r="G60" s="76"/>
      <c r="H60" s="216"/>
      <c r="I60" s="42"/>
      <c r="J60" s="43"/>
      <c r="K60" s="404">
        <f>IF(J60="","",IF(ISERROR(VLOOKUP(J60,'Wattage Table'!$A$3:$G$965,7,0)),"N/A",VLOOKUP(J60,'Wattage Table'!$A$3:$G$965,7,0)))</f>
      </c>
      <c r="L60" s="252">
        <f t="shared" si="1"/>
      </c>
      <c r="M60" s="216"/>
      <c r="N60" s="257">
        <f t="shared" si="2"/>
      </c>
      <c r="O60" s="260">
        <f t="shared" si="6"/>
      </c>
      <c r="P60" s="260">
        <f t="shared" si="7"/>
      </c>
      <c r="Q60" s="257">
        <f t="shared" si="3"/>
      </c>
      <c r="R60" s="247">
        <f t="shared" si="4"/>
      </c>
      <c r="S60" s="238">
        <f t="shared" si="5"/>
      </c>
      <c r="T60" s="70"/>
      <c r="U60" s="53"/>
      <c r="V60" s="53"/>
      <c r="W60" s="53"/>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53"/>
      <c r="BX60" s="53"/>
      <c r="BY60" s="53"/>
      <c r="BZ60" s="53"/>
    </row>
    <row r="61" spans="1:78" s="22" customFormat="1" ht="15.75" customHeight="1" thickBot="1">
      <c r="A61" s="81" t="s">
        <v>471</v>
      </c>
      <c r="B61" s="82"/>
      <c r="C61" s="82"/>
      <c r="D61" s="83"/>
      <c r="E61" s="81"/>
      <c r="F61" s="87"/>
      <c r="G61" s="81"/>
      <c r="H61" s="81"/>
      <c r="I61" s="253">
        <f>IF(SUM(I11:I60)=0,"",SUM(I11:I60))</f>
      </c>
      <c r="J61" s="82"/>
      <c r="K61" s="85"/>
      <c r="L61" s="253">
        <f>IF(SUM(L11:L60)=0,"",SUM(L11:L60))</f>
      </c>
      <c r="M61" s="84"/>
      <c r="N61" s="86"/>
      <c r="O61" s="86"/>
      <c r="P61" s="86"/>
      <c r="Q61" s="86"/>
      <c r="R61" s="255">
        <f>IF(SUM(R11:R60)=0,"",SUM(R11:R60))</f>
      </c>
      <c r="S61" s="253">
        <f>IF(SUM(S11:S60)=0,"",SUM(S11:S60))</f>
      </c>
      <c r="T61" s="53"/>
      <c r="U61" s="53"/>
      <c r="V61" s="53"/>
      <c r="W61" s="53"/>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53"/>
      <c r="BY61" s="53"/>
      <c r="BZ61" s="53"/>
    </row>
    <row r="62" spans="1:78" s="22" customFormat="1" ht="20.25" customHeight="1">
      <c r="A62" s="49"/>
      <c r="B62" s="63"/>
      <c r="C62" s="49"/>
      <c r="D62" s="49"/>
      <c r="E62" s="49"/>
      <c r="F62" s="49"/>
      <c r="G62" s="49"/>
      <c r="H62" s="49"/>
      <c r="I62" s="49"/>
      <c r="J62" s="49"/>
      <c r="K62" s="49"/>
      <c r="L62" s="49"/>
      <c r="M62" s="49"/>
      <c r="N62" s="49"/>
      <c r="O62" s="49"/>
      <c r="P62" s="49"/>
      <c r="Q62" s="49"/>
      <c r="R62" s="64"/>
      <c r="S62" s="65"/>
      <c r="T62" s="53"/>
      <c r="U62" s="53"/>
      <c r="V62" s="53"/>
      <c r="W62" s="53"/>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53"/>
      <c r="BY62" s="53"/>
      <c r="BZ62" s="53"/>
    </row>
    <row r="63" spans="1:76" s="53" customFormat="1" ht="15">
      <c r="A63" s="49"/>
      <c r="B63" s="49"/>
      <c r="C63" s="49"/>
      <c r="D63" s="49"/>
      <c r="E63" s="49"/>
      <c r="F63" s="49"/>
      <c r="G63" s="49"/>
      <c r="H63" s="49"/>
      <c r="I63" s="49"/>
      <c r="J63" s="49"/>
      <c r="K63" s="49"/>
      <c r="L63" s="49"/>
      <c r="M63" s="49"/>
      <c r="N63" s="49"/>
      <c r="O63" s="49"/>
      <c r="P63" s="49"/>
      <c r="Q63" s="49"/>
      <c r="R63" s="64"/>
      <c r="S63" s="65"/>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row>
    <row r="64" spans="1:19" s="71" customFormat="1" ht="15">
      <c r="A64" s="53"/>
      <c r="B64" s="53"/>
      <c r="C64" s="53"/>
      <c r="D64" s="53"/>
      <c r="E64" s="53"/>
      <c r="F64" s="49"/>
      <c r="G64" s="49"/>
      <c r="H64" s="49"/>
      <c r="I64" s="66"/>
      <c r="J64" s="66"/>
      <c r="K64" s="66"/>
      <c r="L64" s="49"/>
      <c r="M64" s="49"/>
      <c r="N64" s="49"/>
      <c r="O64" s="49"/>
      <c r="P64" s="49"/>
      <c r="Q64" s="49"/>
      <c r="R64" s="64"/>
      <c r="S64" s="65"/>
    </row>
    <row r="65" spans="6:19" s="71" customFormat="1" ht="12.75">
      <c r="F65" s="66"/>
      <c r="G65" s="66"/>
      <c r="H65" s="66"/>
      <c r="I65" s="66"/>
      <c r="J65" s="66"/>
      <c r="K65" s="66"/>
      <c r="L65" s="66"/>
      <c r="M65" s="66"/>
      <c r="N65" s="66"/>
      <c r="O65" s="66"/>
      <c r="P65" s="66"/>
      <c r="Q65" s="66"/>
      <c r="R65" s="88"/>
      <c r="S65" s="89"/>
    </row>
    <row r="66" spans="1:76" s="53" customFormat="1" ht="15">
      <c r="A66" s="71"/>
      <c r="B66" s="71"/>
      <c r="C66" s="71"/>
      <c r="D66" s="71"/>
      <c r="E66" s="71"/>
      <c r="F66" s="66"/>
      <c r="G66" s="66"/>
      <c r="H66" s="66"/>
      <c r="I66" s="49"/>
      <c r="J66" s="49"/>
      <c r="K66" s="49"/>
      <c r="L66" s="66"/>
      <c r="M66" s="66"/>
      <c r="N66" s="66"/>
      <c r="O66" s="66"/>
      <c r="P66" s="66"/>
      <c r="Q66" s="66"/>
      <c r="R66" s="88"/>
      <c r="S66" s="89"/>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row>
    <row r="67" spans="1:76" s="62" customFormat="1" ht="15">
      <c r="A67" s="53"/>
      <c r="B67" s="53"/>
      <c r="C67" s="53"/>
      <c r="D67" s="53"/>
      <c r="E67" s="53"/>
      <c r="F67" s="49"/>
      <c r="G67" s="49"/>
      <c r="H67" s="49"/>
      <c r="I67" s="48"/>
      <c r="J67" s="48"/>
      <c r="K67" s="48"/>
      <c r="L67" s="49"/>
      <c r="M67" s="49"/>
      <c r="N67" s="49"/>
      <c r="O67" s="49"/>
      <c r="P67" s="49"/>
      <c r="Q67" s="49"/>
      <c r="R67" s="64"/>
      <c r="S67" s="65"/>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row>
    <row r="68" spans="1:76" s="62" customFormat="1" ht="15">
      <c r="A68" s="48"/>
      <c r="B68" s="48"/>
      <c r="C68" s="48"/>
      <c r="D68" s="48"/>
      <c r="E68" s="48"/>
      <c r="F68" s="48"/>
      <c r="G68" s="48"/>
      <c r="H68" s="48"/>
      <c r="I68" s="48"/>
      <c r="J68" s="48"/>
      <c r="K68" s="48"/>
      <c r="L68" s="48"/>
      <c r="M68" s="48"/>
      <c r="N68" s="48"/>
      <c r="O68" s="48"/>
      <c r="P68" s="48"/>
      <c r="Q68" s="48"/>
      <c r="R68" s="50"/>
      <c r="S68" s="5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row>
    <row r="69" spans="1:76" s="62" customFormat="1" ht="15">
      <c r="A69" s="48"/>
      <c r="B69" s="48"/>
      <c r="C69" s="48"/>
      <c r="D69" s="48"/>
      <c r="E69" s="48"/>
      <c r="F69" s="48"/>
      <c r="G69" s="48"/>
      <c r="H69" s="48"/>
      <c r="I69" s="48"/>
      <c r="J69" s="48"/>
      <c r="K69" s="48"/>
      <c r="L69" s="48"/>
      <c r="M69" s="48"/>
      <c r="N69" s="48"/>
      <c r="O69" s="48"/>
      <c r="P69" s="48"/>
      <c r="Q69" s="48"/>
      <c r="R69" s="50"/>
      <c r="S69" s="5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row>
    <row r="70" spans="1:76" s="62" customFormat="1" ht="15">
      <c r="A70" s="48"/>
      <c r="B70" s="48"/>
      <c r="C70" s="48"/>
      <c r="D70" s="48"/>
      <c r="E70" s="48"/>
      <c r="F70" s="48"/>
      <c r="G70" s="48"/>
      <c r="H70" s="48"/>
      <c r="I70" s="48"/>
      <c r="J70" s="48"/>
      <c r="K70" s="48"/>
      <c r="L70" s="48"/>
      <c r="M70" s="48"/>
      <c r="N70" s="48"/>
      <c r="O70" s="48"/>
      <c r="P70" s="48"/>
      <c r="Q70" s="48"/>
      <c r="R70" s="50"/>
      <c r="S70" s="5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row>
    <row r="71" spans="1:76" s="62" customFormat="1" ht="15">
      <c r="A71" s="48"/>
      <c r="B71" s="48"/>
      <c r="C71" s="48"/>
      <c r="D71" s="48"/>
      <c r="E71" s="48"/>
      <c r="F71" s="48"/>
      <c r="G71" s="48"/>
      <c r="H71" s="48"/>
      <c r="I71" s="48"/>
      <c r="J71" s="48"/>
      <c r="K71" s="48"/>
      <c r="L71" s="48"/>
      <c r="M71" s="48"/>
      <c r="N71" s="48"/>
      <c r="O71" s="48"/>
      <c r="P71" s="48"/>
      <c r="Q71" s="48"/>
      <c r="R71" s="50"/>
      <c r="S71" s="5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row>
    <row r="72" spans="1:76" s="62" customFormat="1" ht="15">
      <c r="A72" s="48"/>
      <c r="B72" s="48"/>
      <c r="C72" s="48"/>
      <c r="D72" s="48"/>
      <c r="E72" s="48"/>
      <c r="F72" s="48"/>
      <c r="G72" s="48"/>
      <c r="H72" s="48"/>
      <c r="I72" s="48"/>
      <c r="J72" s="48"/>
      <c r="K72" s="48"/>
      <c r="L72" s="48"/>
      <c r="M72" s="48"/>
      <c r="N72" s="48"/>
      <c r="O72" s="48"/>
      <c r="P72" s="48"/>
      <c r="Q72" s="48"/>
      <c r="R72" s="50"/>
      <c r="S72" s="5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row>
    <row r="73" spans="1:76" s="62" customFormat="1" ht="15">
      <c r="A73" s="48"/>
      <c r="B73" s="48"/>
      <c r="C73" s="48"/>
      <c r="D73" s="48"/>
      <c r="E73" s="48"/>
      <c r="F73" s="48"/>
      <c r="G73" s="48"/>
      <c r="H73" s="48"/>
      <c r="I73" s="48"/>
      <c r="J73" s="48"/>
      <c r="K73" s="48"/>
      <c r="L73" s="48"/>
      <c r="M73" s="48"/>
      <c r="N73" s="48"/>
      <c r="O73" s="48"/>
      <c r="P73" s="48"/>
      <c r="Q73" s="48"/>
      <c r="R73" s="50"/>
      <c r="S73" s="5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row>
    <row r="74" spans="1:76" s="62" customFormat="1" ht="15">
      <c r="A74" s="48"/>
      <c r="B74" s="48"/>
      <c r="C74" s="48"/>
      <c r="D74" s="48"/>
      <c r="E74" s="48"/>
      <c r="F74" s="48"/>
      <c r="G74" s="48"/>
      <c r="H74" s="48"/>
      <c r="I74" s="48"/>
      <c r="J74" s="48"/>
      <c r="K74" s="48"/>
      <c r="L74" s="48"/>
      <c r="M74" s="48"/>
      <c r="N74" s="48"/>
      <c r="O74" s="48"/>
      <c r="P74" s="48"/>
      <c r="Q74" s="48"/>
      <c r="R74" s="50"/>
      <c r="S74" s="5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row>
    <row r="75" spans="1:76" s="62" customFormat="1" ht="15">
      <c r="A75" s="48"/>
      <c r="B75" s="48"/>
      <c r="C75" s="48"/>
      <c r="D75" s="48"/>
      <c r="E75" s="48"/>
      <c r="F75" s="48"/>
      <c r="G75" s="48"/>
      <c r="H75" s="48"/>
      <c r="I75" s="48"/>
      <c r="J75" s="48"/>
      <c r="K75" s="48"/>
      <c r="L75" s="48"/>
      <c r="M75" s="48"/>
      <c r="N75" s="48"/>
      <c r="O75" s="48"/>
      <c r="P75" s="48"/>
      <c r="Q75" s="48"/>
      <c r="R75" s="50"/>
      <c r="S75" s="5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row>
    <row r="76" spans="1:76" s="62" customFormat="1" ht="15">
      <c r="A76" s="48"/>
      <c r="B76" s="48"/>
      <c r="C76" s="48"/>
      <c r="D76" s="48"/>
      <c r="E76" s="48"/>
      <c r="F76" s="48"/>
      <c r="G76" s="48"/>
      <c r="H76" s="48"/>
      <c r="I76" s="48"/>
      <c r="J76" s="48"/>
      <c r="K76" s="48"/>
      <c r="L76" s="48"/>
      <c r="M76" s="48"/>
      <c r="N76" s="48"/>
      <c r="O76" s="48"/>
      <c r="P76" s="48"/>
      <c r="Q76" s="48"/>
      <c r="R76" s="50"/>
      <c r="S76" s="5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row>
    <row r="77" spans="1:76" s="62" customFormat="1" ht="15">
      <c r="A77" s="48"/>
      <c r="B77" s="48"/>
      <c r="C77" s="48"/>
      <c r="D77" s="48"/>
      <c r="E77" s="48"/>
      <c r="F77" s="48"/>
      <c r="G77" s="48"/>
      <c r="H77" s="48"/>
      <c r="I77" s="48"/>
      <c r="J77" s="48"/>
      <c r="K77" s="48"/>
      <c r="L77" s="48"/>
      <c r="M77" s="48"/>
      <c r="N77" s="48"/>
      <c r="O77" s="48"/>
      <c r="P77" s="48"/>
      <c r="Q77" s="48"/>
      <c r="R77" s="50"/>
      <c r="S77" s="5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row>
    <row r="78" spans="1:76" s="62" customFormat="1" ht="15">
      <c r="A78" s="48"/>
      <c r="B78" s="48"/>
      <c r="C78" s="48"/>
      <c r="D78" s="48"/>
      <c r="E78" s="48"/>
      <c r="F78" s="48"/>
      <c r="G78" s="48"/>
      <c r="H78" s="48"/>
      <c r="I78" s="48"/>
      <c r="J78" s="48"/>
      <c r="K78" s="48"/>
      <c r="L78" s="48"/>
      <c r="M78" s="48"/>
      <c r="N78" s="48"/>
      <c r="O78" s="48"/>
      <c r="P78" s="48"/>
      <c r="Q78" s="48"/>
      <c r="R78" s="50"/>
      <c r="S78" s="5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row>
    <row r="79" spans="1:76" s="62" customFormat="1" ht="15">
      <c r="A79" s="48"/>
      <c r="B79" s="48"/>
      <c r="C79" s="48"/>
      <c r="D79" s="48"/>
      <c r="E79" s="48"/>
      <c r="F79" s="48"/>
      <c r="G79" s="48"/>
      <c r="H79" s="48"/>
      <c r="I79" s="48"/>
      <c r="J79" s="48"/>
      <c r="K79" s="48"/>
      <c r="L79" s="48"/>
      <c r="M79" s="48"/>
      <c r="N79" s="48"/>
      <c r="O79" s="48"/>
      <c r="P79" s="48"/>
      <c r="Q79" s="48"/>
      <c r="R79" s="50"/>
      <c r="S79" s="5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row>
    <row r="80" spans="1:76" s="62" customFormat="1" ht="15">
      <c r="A80" s="48"/>
      <c r="B80" s="48"/>
      <c r="C80" s="48"/>
      <c r="D80" s="48"/>
      <c r="E80" s="48"/>
      <c r="F80" s="48"/>
      <c r="G80" s="48"/>
      <c r="H80" s="48"/>
      <c r="I80" s="48"/>
      <c r="J80" s="48"/>
      <c r="K80" s="48"/>
      <c r="L80" s="48"/>
      <c r="M80" s="48"/>
      <c r="N80" s="48"/>
      <c r="O80" s="48"/>
      <c r="P80" s="48"/>
      <c r="Q80" s="48"/>
      <c r="R80" s="50"/>
      <c r="S80" s="5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row>
    <row r="81" spans="1:76" s="62" customFormat="1" ht="15">
      <c r="A81" s="48"/>
      <c r="B81" s="48"/>
      <c r="C81" s="48"/>
      <c r="D81" s="48"/>
      <c r="E81" s="48"/>
      <c r="F81" s="48"/>
      <c r="G81" s="48"/>
      <c r="H81" s="48"/>
      <c r="I81" s="48"/>
      <c r="J81" s="48"/>
      <c r="K81" s="48"/>
      <c r="L81" s="48"/>
      <c r="M81" s="48"/>
      <c r="N81" s="48"/>
      <c r="O81" s="48"/>
      <c r="P81" s="48"/>
      <c r="Q81" s="48"/>
      <c r="R81" s="50"/>
      <c r="S81" s="5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row>
    <row r="82" spans="1:76" s="62" customFormat="1" ht="15">
      <c r="A82" s="48"/>
      <c r="B82" s="48"/>
      <c r="C82" s="48"/>
      <c r="D82" s="48"/>
      <c r="E82" s="48"/>
      <c r="F82" s="48"/>
      <c r="G82" s="48"/>
      <c r="H82" s="48"/>
      <c r="I82" s="48"/>
      <c r="J82" s="48"/>
      <c r="K82" s="48"/>
      <c r="L82" s="48"/>
      <c r="M82" s="48"/>
      <c r="N82" s="48"/>
      <c r="O82" s="48"/>
      <c r="P82" s="48"/>
      <c r="Q82" s="48"/>
      <c r="R82" s="50"/>
      <c r="S82" s="5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row>
    <row r="83" spans="1:76" s="62" customFormat="1" ht="15">
      <c r="A83" s="48"/>
      <c r="B83" s="48"/>
      <c r="C83" s="48"/>
      <c r="D83" s="48"/>
      <c r="E83" s="48"/>
      <c r="F83" s="48"/>
      <c r="G83" s="48"/>
      <c r="H83" s="48"/>
      <c r="I83" s="48"/>
      <c r="J83" s="48"/>
      <c r="K83" s="48"/>
      <c r="L83" s="48"/>
      <c r="M83" s="48"/>
      <c r="N83" s="48"/>
      <c r="O83" s="48"/>
      <c r="P83" s="48"/>
      <c r="Q83" s="48"/>
      <c r="R83" s="50"/>
      <c r="S83" s="5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row>
    <row r="84" spans="1:76" s="62" customFormat="1" ht="15">
      <c r="A84" s="48"/>
      <c r="B84" s="48"/>
      <c r="C84" s="48"/>
      <c r="D84" s="48"/>
      <c r="E84" s="48"/>
      <c r="F84" s="48"/>
      <c r="G84" s="48"/>
      <c r="H84" s="48"/>
      <c r="I84" s="48"/>
      <c r="J84" s="48"/>
      <c r="K84" s="48"/>
      <c r="L84" s="48"/>
      <c r="M84" s="48"/>
      <c r="N84" s="48"/>
      <c r="O84" s="48"/>
      <c r="P84" s="48"/>
      <c r="Q84" s="48"/>
      <c r="R84" s="50"/>
      <c r="S84" s="5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row>
    <row r="85" spans="1:76" s="62" customFormat="1" ht="15">
      <c r="A85" s="48"/>
      <c r="B85" s="48"/>
      <c r="C85" s="48"/>
      <c r="D85" s="48"/>
      <c r="E85" s="48"/>
      <c r="F85" s="48"/>
      <c r="G85" s="48"/>
      <c r="H85" s="48"/>
      <c r="I85" s="48"/>
      <c r="J85" s="48"/>
      <c r="K85" s="48"/>
      <c r="L85" s="48"/>
      <c r="M85" s="48"/>
      <c r="N85" s="48"/>
      <c r="O85" s="48"/>
      <c r="P85" s="48"/>
      <c r="Q85" s="48"/>
      <c r="R85" s="50"/>
      <c r="S85" s="5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row>
    <row r="86" spans="1:76" s="62" customFormat="1" ht="15">
      <c r="A86" s="48"/>
      <c r="B86" s="48"/>
      <c r="C86" s="48"/>
      <c r="D86" s="48"/>
      <c r="E86" s="48"/>
      <c r="F86" s="48"/>
      <c r="G86" s="48"/>
      <c r="H86" s="48"/>
      <c r="I86" s="48"/>
      <c r="J86" s="48"/>
      <c r="K86" s="48"/>
      <c r="L86" s="48"/>
      <c r="M86" s="48"/>
      <c r="N86" s="48"/>
      <c r="O86" s="48"/>
      <c r="P86" s="48"/>
      <c r="Q86" s="48"/>
      <c r="R86" s="50"/>
      <c r="S86" s="5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row>
    <row r="87" spans="1:76" s="62" customFormat="1" ht="15">
      <c r="A87" s="48"/>
      <c r="B87" s="48"/>
      <c r="C87" s="48"/>
      <c r="D87" s="48"/>
      <c r="E87" s="48"/>
      <c r="F87" s="48"/>
      <c r="G87" s="48"/>
      <c r="H87" s="48"/>
      <c r="I87" s="48"/>
      <c r="J87" s="48"/>
      <c r="K87" s="48"/>
      <c r="L87" s="48"/>
      <c r="M87" s="48"/>
      <c r="N87" s="48"/>
      <c r="O87" s="48"/>
      <c r="P87" s="48"/>
      <c r="Q87" s="48"/>
      <c r="R87" s="50"/>
      <c r="S87" s="5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row>
    <row r="88" spans="1:76" s="62" customFormat="1" ht="15">
      <c r="A88" s="48"/>
      <c r="B88" s="48"/>
      <c r="C88" s="48"/>
      <c r="D88" s="48"/>
      <c r="E88" s="48"/>
      <c r="F88" s="48"/>
      <c r="G88" s="48"/>
      <c r="H88" s="48"/>
      <c r="I88" s="48"/>
      <c r="J88" s="48"/>
      <c r="K88" s="48"/>
      <c r="L88" s="48"/>
      <c r="M88" s="48"/>
      <c r="N88" s="48"/>
      <c r="O88" s="48"/>
      <c r="P88" s="48"/>
      <c r="Q88" s="48"/>
      <c r="R88" s="50"/>
      <c r="S88" s="5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row>
    <row r="89" spans="1:76" s="62" customFormat="1" ht="15">
      <c r="A89" s="48"/>
      <c r="B89" s="48"/>
      <c r="C89" s="48"/>
      <c r="D89" s="48"/>
      <c r="E89" s="48"/>
      <c r="F89" s="48"/>
      <c r="G89" s="48"/>
      <c r="H89" s="48"/>
      <c r="I89" s="48"/>
      <c r="J89" s="48"/>
      <c r="K89" s="48"/>
      <c r="L89" s="48"/>
      <c r="M89" s="48"/>
      <c r="N89" s="48"/>
      <c r="O89" s="48"/>
      <c r="P89" s="48"/>
      <c r="Q89" s="48"/>
      <c r="R89" s="50"/>
      <c r="S89" s="5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row>
    <row r="90" spans="1:76" s="62" customFormat="1" ht="15">
      <c r="A90" s="48"/>
      <c r="B90" s="48"/>
      <c r="C90" s="48"/>
      <c r="D90" s="48"/>
      <c r="E90" s="48"/>
      <c r="F90" s="48"/>
      <c r="G90" s="48"/>
      <c r="H90" s="48"/>
      <c r="I90" s="48"/>
      <c r="J90" s="48"/>
      <c r="K90" s="48"/>
      <c r="L90" s="48"/>
      <c r="M90" s="48"/>
      <c r="N90" s="48"/>
      <c r="O90" s="48"/>
      <c r="P90" s="48"/>
      <c r="Q90" s="48"/>
      <c r="R90" s="50"/>
      <c r="S90" s="5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row>
    <row r="91" spans="1:76" s="62" customFormat="1" ht="15">
      <c r="A91" s="48"/>
      <c r="B91" s="48"/>
      <c r="C91" s="48"/>
      <c r="D91" s="48"/>
      <c r="E91" s="48"/>
      <c r="F91" s="48"/>
      <c r="G91" s="48"/>
      <c r="H91" s="48"/>
      <c r="I91" s="48"/>
      <c r="J91" s="48"/>
      <c r="K91" s="48"/>
      <c r="L91" s="48"/>
      <c r="M91" s="48"/>
      <c r="N91" s="48"/>
      <c r="O91" s="48"/>
      <c r="P91" s="48"/>
      <c r="Q91" s="48"/>
      <c r="R91" s="50"/>
      <c r="S91" s="5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row>
    <row r="92" spans="1:76" s="62" customFormat="1" ht="15">
      <c r="A92" s="48"/>
      <c r="B92" s="48"/>
      <c r="C92" s="48"/>
      <c r="D92" s="48"/>
      <c r="E92" s="48"/>
      <c r="F92" s="48"/>
      <c r="G92" s="48"/>
      <c r="H92" s="48"/>
      <c r="I92" s="48"/>
      <c r="J92" s="48"/>
      <c r="K92" s="48"/>
      <c r="L92" s="48"/>
      <c r="M92" s="48"/>
      <c r="N92" s="48"/>
      <c r="O92" s="48"/>
      <c r="P92" s="48"/>
      <c r="Q92" s="48"/>
      <c r="R92" s="50"/>
      <c r="S92" s="5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row>
    <row r="93" spans="1:76" s="62" customFormat="1" ht="15">
      <c r="A93" s="48"/>
      <c r="B93" s="48"/>
      <c r="C93" s="48"/>
      <c r="D93" s="48"/>
      <c r="E93" s="48"/>
      <c r="F93" s="48"/>
      <c r="G93" s="48"/>
      <c r="H93" s="48"/>
      <c r="I93" s="48"/>
      <c r="J93" s="48"/>
      <c r="K93" s="48"/>
      <c r="L93" s="48"/>
      <c r="M93" s="48"/>
      <c r="N93" s="48"/>
      <c r="O93" s="48"/>
      <c r="P93" s="48"/>
      <c r="Q93" s="48"/>
      <c r="R93" s="50"/>
      <c r="S93" s="5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row>
    <row r="94" spans="1:76" s="62" customFormat="1" ht="15">
      <c r="A94" s="48"/>
      <c r="B94" s="48"/>
      <c r="C94" s="48"/>
      <c r="D94" s="48"/>
      <c r="E94" s="48"/>
      <c r="F94" s="48"/>
      <c r="G94" s="48"/>
      <c r="H94" s="48"/>
      <c r="I94" s="48"/>
      <c r="J94" s="48"/>
      <c r="K94" s="48"/>
      <c r="L94" s="48"/>
      <c r="M94" s="48"/>
      <c r="N94" s="48"/>
      <c r="O94" s="48"/>
      <c r="P94" s="48"/>
      <c r="Q94" s="48"/>
      <c r="R94" s="50"/>
      <c r="S94" s="5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row>
    <row r="95" spans="1:76" s="62" customFormat="1" ht="15">
      <c r="A95" s="48"/>
      <c r="B95" s="48"/>
      <c r="C95" s="48"/>
      <c r="D95" s="48"/>
      <c r="E95" s="48"/>
      <c r="F95" s="48"/>
      <c r="G95" s="48"/>
      <c r="H95" s="48"/>
      <c r="I95" s="48"/>
      <c r="J95" s="48"/>
      <c r="K95" s="48"/>
      <c r="L95" s="48"/>
      <c r="M95" s="48"/>
      <c r="N95" s="48"/>
      <c r="O95" s="48"/>
      <c r="P95" s="48"/>
      <c r="Q95" s="48"/>
      <c r="R95" s="50"/>
      <c r="S95" s="5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row>
    <row r="96" spans="1:76" s="62" customFormat="1" ht="15">
      <c r="A96" s="48"/>
      <c r="B96" s="48"/>
      <c r="C96" s="48"/>
      <c r="D96" s="48"/>
      <c r="E96" s="48"/>
      <c r="F96" s="48"/>
      <c r="G96" s="48"/>
      <c r="H96" s="48"/>
      <c r="I96" s="48"/>
      <c r="J96" s="48"/>
      <c r="K96" s="48"/>
      <c r="L96" s="48"/>
      <c r="M96" s="48"/>
      <c r="N96" s="48"/>
      <c r="O96" s="48"/>
      <c r="P96" s="48"/>
      <c r="Q96" s="48"/>
      <c r="R96" s="50"/>
      <c r="S96" s="5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row>
    <row r="97" spans="1:76" s="62" customFormat="1" ht="15">
      <c r="A97" s="48"/>
      <c r="B97" s="48"/>
      <c r="C97" s="48"/>
      <c r="D97" s="48"/>
      <c r="E97" s="48"/>
      <c r="F97" s="48"/>
      <c r="G97" s="48"/>
      <c r="H97" s="48"/>
      <c r="I97" s="48"/>
      <c r="J97" s="48"/>
      <c r="K97" s="48"/>
      <c r="L97" s="48"/>
      <c r="M97" s="48"/>
      <c r="N97" s="48"/>
      <c r="O97" s="48"/>
      <c r="P97" s="48"/>
      <c r="Q97" s="48"/>
      <c r="R97" s="50"/>
      <c r="S97" s="5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row>
    <row r="98" spans="1:76" s="62" customFormat="1" ht="15">
      <c r="A98" s="48"/>
      <c r="B98" s="48"/>
      <c r="C98" s="48"/>
      <c r="D98" s="48"/>
      <c r="E98" s="48"/>
      <c r="F98" s="48"/>
      <c r="G98" s="48"/>
      <c r="H98" s="48"/>
      <c r="I98" s="48"/>
      <c r="J98" s="48"/>
      <c r="K98" s="48"/>
      <c r="L98" s="48"/>
      <c r="M98" s="48"/>
      <c r="N98" s="48"/>
      <c r="O98" s="48"/>
      <c r="P98" s="48"/>
      <c r="Q98" s="48"/>
      <c r="R98" s="50"/>
      <c r="S98" s="5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row>
    <row r="99" spans="1:76" s="62" customFormat="1" ht="15">
      <c r="A99" s="48"/>
      <c r="B99" s="48"/>
      <c r="C99" s="48"/>
      <c r="D99" s="48"/>
      <c r="E99" s="48"/>
      <c r="F99" s="48"/>
      <c r="G99" s="48"/>
      <c r="H99" s="48"/>
      <c r="I99" s="48"/>
      <c r="J99" s="48"/>
      <c r="K99" s="48"/>
      <c r="L99" s="48"/>
      <c r="M99" s="48"/>
      <c r="N99" s="48"/>
      <c r="O99" s="48"/>
      <c r="P99" s="48"/>
      <c r="Q99" s="48"/>
      <c r="R99" s="50"/>
      <c r="S99" s="5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row>
    <row r="100" spans="1:76" s="62" customFormat="1" ht="15">
      <c r="A100" s="48"/>
      <c r="B100" s="48"/>
      <c r="C100" s="48"/>
      <c r="D100" s="48"/>
      <c r="E100" s="48"/>
      <c r="F100" s="48"/>
      <c r="G100" s="48"/>
      <c r="H100" s="48"/>
      <c r="I100" s="48"/>
      <c r="J100" s="48"/>
      <c r="K100" s="48"/>
      <c r="L100" s="48"/>
      <c r="M100" s="48"/>
      <c r="N100" s="48"/>
      <c r="O100" s="48"/>
      <c r="P100" s="48"/>
      <c r="Q100" s="48"/>
      <c r="R100" s="50"/>
      <c r="S100" s="5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row>
    <row r="101" spans="1:76" s="62" customFormat="1" ht="15">
      <c r="A101" s="48"/>
      <c r="B101" s="48"/>
      <c r="C101" s="48"/>
      <c r="D101" s="48"/>
      <c r="E101" s="48"/>
      <c r="F101" s="48"/>
      <c r="G101" s="48"/>
      <c r="H101" s="48"/>
      <c r="I101" s="48"/>
      <c r="J101" s="48"/>
      <c r="K101" s="48"/>
      <c r="L101" s="48"/>
      <c r="M101" s="48"/>
      <c r="N101" s="48"/>
      <c r="O101" s="48"/>
      <c r="P101" s="48"/>
      <c r="Q101" s="48"/>
      <c r="R101" s="50"/>
      <c r="S101" s="5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row>
    <row r="102" spans="1:76" s="62" customFormat="1" ht="15">
      <c r="A102" s="48"/>
      <c r="B102" s="48"/>
      <c r="C102" s="48"/>
      <c r="D102" s="48"/>
      <c r="E102" s="48"/>
      <c r="F102" s="48"/>
      <c r="G102" s="48"/>
      <c r="H102" s="48"/>
      <c r="I102" s="48"/>
      <c r="J102" s="48"/>
      <c r="K102" s="48"/>
      <c r="L102" s="48"/>
      <c r="M102" s="48"/>
      <c r="N102" s="48"/>
      <c r="O102" s="48"/>
      <c r="P102" s="48"/>
      <c r="Q102" s="48"/>
      <c r="R102" s="50"/>
      <c r="S102" s="5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row>
    <row r="103" spans="1:76" s="62" customFormat="1" ht="15">
      <c r="A103" s="48"/>
      <c r="B103" s="48"/>
      <c r="C103" s="48"/>
      <c r="D103" s="48"/>
      <c r="E103" s="48"/>
      <c r="F103" s="48"/>
      <c r="G103" s="48"/>
      <c r="H103" s="48"/>
      <c r="I103" s="48"/>
      <c r="J103" s="48"/>
      <c r="K103" s="48"/>
      <c r="L103" s="48"/>
      <c r="M103" s="48"/>
      <c r="N103" s="48"/>
      <c r="O103" s="48"/>
      <c r="P103" s="48"/>
      <c r="Q103" s="48"/>
      <c r="R103" s="50"/>
      <c r="S103" s="5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row>
    <row r="104" spans="1:76" s="62" customFormat="1" ht="15">
      <c r="A104" s="48"/>
      <c r="B104" s="48"/>
      <c r="C104" s="48"/>
      <c r="D104" s="48"/>
      <c r="E104" s="48"/>
      <c r="F104" s="48"/>
      <c r="G104" s="48"/>
      <c r="H104" s="48"/>
      <c r="I104" s="48"/>
      <c r="J104" s="48"/>
      <c r="K104" s="48"/>
      <c r="L104" s="48"/>
      <c r="M104" s="48"/>
      <c r="N104" s="48"/>
      <c r="O104" s="48"/>
      <c r="P104" s="48"/>
      <c r="Q104" s="48"/>
      <c r="R104" s="50"/>
      <c r="S104" s="5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row>
    <row r="105" spans="1:19" ht="15">
      <c r="A105" s="48"/>
      <c r="B105" s="48"/>
      <c r="C105" s="48"/>
      <c r="D105" s="48"/>
      <c r="E105" s="48"/>
      <c r="F105" s="48"/>
      <c r="G105" s="48"/>
      <c r="H105" s="48"/>
      <c r="I105" s="48"/>
      <c r="J105" s="48"/>
      <c r="K105" s="48"/>
      <c r="L105" s="48"/>
      <c r="M105" s="48"/>
      <c r="N105" s="48"/>
      <c r="O105" s="48"/>
      <c r="P105" s="48"/>
      <c r="Q105" s="48"/>
      <c r="R105" s="50"/>
      <c r="S105" s="51"/>
    </row>
  </sheetData>
  <sheetProtection/>
  <mergeCells count="19">
    <mergeCell ref="A4:B4"/>
    <mergeCell ref="C4:E4"/>
    <mergeCell ref="K4:M4"/>
    <mergeCell ref="AH24:AH28"/>
    <mergeCell ref="AI24:AI28"/>
    <mergeCell ref="K3:M3"/>
    <mergeCell ref="AI16:AI20"/>
    <mergeCell ref="AH11:AH13"/>
    <mergeCell ref="AI11:AI13"/>
    <mergeCell ref="A2:B2"/>
    <mergeCell ref="C2:E2"/>
    <mergeCell ref="A3:B3"/>
    <mergeCell ref="C3:E3"/>
    <mergeCell ref="AH21:AH22"/>
    <mergeCell ref="AI21:AI22"/>
    <mergeCell ref="K2:M2"/>
    <mergeCell ref="AH14:AH15"/>
    <mergeCell ref="AI14:AI15"/>
    <mergeCell ref="AH16:AH20"/>
  </mergeCells>
  <dataValidations count="4">
    <dataValidation type="list" allowBlank="1" showInputMessage="1" showErrorMessage="1" sqref="M11:M60 H11:H60">
      <formula1>$AK$10:$AK$28</formula1>
    </dataValidation>
    <dataValidation type="list" allowBlank="1" showInputMessage="1" showErrorMessage="1" sqref="K2:M2">
      <formula1>$U$10:$U$37</formula1>
    </dataValidation>
    <dataValidation type="list" allowBlank="1" showInputMessage="1" showErrorMessage="1" sqref="G11:G60">
      <formula1>$AD$10:$AD$14</formula1>
    </dataValidation>
    <dataValidation type="list" allowBlank="1" showInputMessage="1" showErrorMessage="1" sqref="E11:E60">
      <formula1>$Y$10:$Y$20</formula1>
    </dataValidation>
  </dataValidations>
  <hyperlinks>
    <hyperlink ref="H1" location="Manual_3" display="For instructions, see the Users Guide in the &quot;Manual&quot; sheet."/>
    <hyperlink ref="W9"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legacyDrawing r:id="rId2"/>
</worksheet>
</file>

<file path=xl/worksheets/sheet7.xml><?xml version="1.0" encoding="utf-8"?>
<worksheet xmlns="http://schemas.openxmlformats.org/spreadsheetml/2006/main" xmlns:r="http://schemas.openxmlformats.org/officeDocument/2006/relationships">
  <sheetPr>
    <tabColor theme="6" tint="0.39998000860214233"/>
  </sheetPr>
  <dimension ref="B2:I53"/>
  <sheetViews>
    <sheetView zoomScalePageLayoutView="0" workbookViewId="0" topLeftCell="A1">
      <selection activeCell="D21" sqref="D21"/>
    </sheetView>
  </sheetViews>
  <sheetFormatPr defaultColWidth="9.140625" defaultRowHeight="12.75"/>
  <cols>
    <col min="1" max="1" width="3.140625" style="72" customWidth="1"/>
    <col min="2" max="2" width="21.00390625" style="72" customWidth="1"/>
    <col min="3" max="6" width="9.140625" style="72" customWidth="1"/>
    <col min="7" max="7" width="16.140625" style="72" bestFit="1" customWidth="1"/>
    <col min="8" max="8" width="59.57421875" style="72" customWidth="1"/>
    <col min="9" max="9" width="13.8515625" style="72" customWidth="1"/>
    <col min="10" max="16384" width="9.140625" style="72" customWidth="1"/>
  </cols>
  <sheetData>
    <row r="2" spans="2:9" ht="12.75">
      <c r="B2" s="131" t="s">
        <v>2538</v>
      </c>
      <c r="C2" s="132"/>
      <c r="D2" s="132"/>
      <c r="G2" s="131" t="s">
        <v>2415</v>
      </c>
      <c r="H2" s="132"/>
      <c r="I2" s="132"/>
    </row>
    <row r="3" spans="2:9" ht="12.75" customHeight="1">
      <c r="B3" s="268" t="s">
        <v>2125</v>
      </c>
      <c r="C3" s="273" t="s">
        <v>2540</v>
      </c>
      <c r="D3" s="273" t="s">
        <v>1199</v>
      </c>
      <c r="G3" s="274" t="s">
        <v>2135</v>
      </c>
      <c r="H3" s="275" t="s">
        <v>2133</v>
      </c>
      <c r="I3" s="276" t="s">
        <v>2134</v>
      </c>
    </row>
    <row r="4" spans="2:9" ht="12.75">
      <c r="B4" s="272" t="s">
        <v>2126</v>
      </c>
      <c r="C4" s="46" t="s">
        <v>1999</v>
      </c>
      <c r="D4" s="46" t="s">
        <v>1999</v>
      </c>
      <c r="G4" s="277" t="s">
        <v>2076</v>
      </c>
      <c r="H4" s="147" t="s">
        <v>1999</v>
      </c>
      <c r="I4" s="146" t="s">
        <v>1999</v>
      </c>
    </row>
    <row r="5" spans="2:9" ht="12.75">
      <c r="B5" s="132"/>
      <c r="C5" s="132"/>
      <c r="D5" s="132"/>
      <c r="G5" s="277" t="s">
        <v>2077</v>
      </c>
      <c r="H5" s="147" t="s">
        <v>1999</v>
      </c>
      <c r="I5" s="146" t="s">
        <v>1999</v>
      </c>
    </row>
    <row r="6" spans="2:9" ht="12.75">
      <c r="B6" s="131" t="s">
        <v>2539</v>
      </c>
      <c r="C6" s="132"/>
      <c r="D6" s="132"/>
      <c r="G6" s="277" t="s">
        <v>2078</v>
      </c>
      <c r="H6" s="147" t="s">
        <v>1999</v>
      </c>
      <c r="I6" s="146" t="s">
        <v>1999</v>
      </c>
    </row>
    <row r="7" spans="2:9" ht="12.75">
      <c r="B7" s="268" t="s">
        <v>1979</v>
      </c>
      <c r="C7" s="269" t="s">
        <v>2540</v>
      </c>
      <c r="D7" s="269" t="s">
        <v>1199</v>
      </c>
      <c r="G7" s="277" t="s">
        <v>2079</v>
      </c>
      <c r="H7" s="147" t="s">
        <v>1999</v>
      </c>
      <c r="I7" s="146" t="s">
        <v>1999</v>
      </c>
    </row>
    <row r="8" spans="2:9" ht="12.75">
      <c r="B8" s="45" t="s">
        <v>1982</v>
      </c>
      <c r="C8" s="46" t="s">
        <v>1999</v>
      </c>
      <c r="D8" s="46" t="s">
        <v>1999</v>
      </c>
      <c r="G8" s="277" t="s">
        <v>2080</v>
      </c>
      <c r="H8" s="147" t="s">
        <v>1999</v>
      </c>
      <c r="I8" s="146" t="s">
        <v>1999</v>
      </c>
    </row>
    <row r="9" spans="2:9" ht="12.75">
      <c r="B9" s="45" t="s">
        <v>1983</v>
      </c>
      <c r="C9" s="46" t="s">
        <v>1999</v>
      </c>
      <c r="D9" s="46" t="s">
        <v>1999</v>
      </c>
      <c r="G9" s="277" t="s">
        <v>2081</v>
      </c>
      <c r="H9" s="147" t="s">
        <v>1999</v>
      </c>
      <c r="I9" s="146" t="s">
        <v>1999</v>
      </c>
    </row>
    <row r="10" spans="2:9" ht="12.75">
      <c r="B10" s="45" t="s">
        <v>1984</v>
      </c>
      <c r="C10" s="46" t="s">
        <v>1999</v>
      </c>
      <c r="D10" s="46" t="s">
        <v>1999</v>
      </c>
      <c r="G10" s="277" t="s">
        <v>2082</v>
      </c>
      <c r="H10" s="147" t="s">
        <v>1999</v>
      </c>
      <c r="I10" s="146" t="s">
        <v>1999</v>
      </c>
    </row>
    <row r="11" spans="2:9" ht="12.75">
      <c r="B11" s="45" t="s">
        <v>1985</v>
      </c>
      <c r="C11" s="46" t="s">
        <v>1999</v>
      </c>
      <c r="D11" s="46" t="s">
        <v>1999</v>
      </c>
      <c r="G11" s="277" t="s">
        <v>2083</v>
      </c>
      <c r="H11" s="147" t="s">
        <v>1999</v>
      </c>
      <c r="I11" s="146" t="s">
        <v>1999</v>
      </c>
    </row>
    <row r="12" spans="2:9" ht="12.75">
      <c r="B12" s="45" t="s">
        <v>1986</v>
      </c>
      <c r="C12" s="46" t="s">
        <v>1999</v>
      </c>
      <c r="D12" s="46" t="s">
        <v>1999</v>
      </c>
      <c r="G12" s="277" t="s">
        <v>2084</v>
      </c>
      <c r="H12" s="147" t="s">
        <v>1999</v>
      </c>
      <c r="I12" s="146" t="s">
        <v>1999</v>
      </c>
    </row>
    <row r="13" spans="2:9" ht="12.75">
      <c r="B13" s="45" t="s">
        <v>1987</v>
      </c>
      <c r="C13" s="46" t="s">
        <v>1999</v>
      </c>
      <c r="D13" s="46" t="s">
        <v>1999</v>
      </c>
      <c r="G13" s="277" t="s">
        <v>2085</v>
      </c>
      <c r="H13" s="147" t="s">
        <v>1999</v>
      </c>
      <c r="I13" s="146" t="s">
        <v>1999</v>
      </c>
    </row>
    <row r="14" spans="2:9" ht="12.75">
      <c r="B14" s="45" t="s">
        <v>1988</v>
      </c>
      <c r="C14" s="46" t="s">
        <v>1999</v>
      </c>
      <c r="D14" s="46" t="s">
        <v>1999</v>
      </c>
      <c r="G14" s="277" t="s">
        <v>2086</v>
      </c>
      <c r="H14" s="147" t="s">
        <v>1999</v>
      </c>
      <c r="I14" s="146" t="s">
        <v>1999</v>
      </c>
    </row>
    <row r="15" spans="2:9" ht="12.75">
      <c r="B15" s="45" t="s">
        <v>1989</v>
      </c>
      <c r="C15" s="46" t="s">
        <v>1999</v>
      </c>
      <c r="D15" s="46" t="s">
        <v>1999</v>
      </c>
      <c r="G15" s="277" t="s">
        <v>2087</v>
      </c>
      <c r="H15" s="147" t="s">
        <v>1999</v>
      </c>
      <c r="I15" s="146" t="s">
        <v>1999</v>
      </c>
    </row>
    <row r="16" spans="2:9" ht="12.75">
      <c r="B16" s="45" t="s">
        <v>1990</v>
      </c>
      <c r="C16" s="46" t="s">
        <v>1999</v>
      </c>
      <c r="D16" s="46" t="s">
        <v>1999</v>
      </c>
      <c r="G16" s="277" t="s">
        <v>2088</v>
      </c>
      <c r="H16" s="147" t="s">
        <v>1999</v>
      </c>
      <c r="I16" s="146" t="s">
        <v>1999</v>
      </c>
    </row>
    <row r="17" spans="2:9" ht="12.75">
      <c r="B17" s="45" t="s">
        <v>1991</v>
      </c>
      <c r="C17" s="46" t="s">
        <v>1999</v>
      </c>
      <c r="D17" s="46" t="s">
        <v>1999</v>
      </c>
      <c r="G17" s="277" t="s">
        <v>2089</v>
      </c>
      <c r="H17" s="147" t="s">
        <v>1999</v>
      </c>
      <c r="I17" s="146" t="s">
        <v>1999</v>
      </c>
    </row>
    <row r="18" spans="7:9" ht="12.75">
      <c r="G18" s="277" t="s">
        <v>2090</v>
      </c>
      <c r="H18" s="147" t="s">
        <v>1999</v>
      </c>
      <c r="I18" s="146" t="s">
        <v>1999</v>
      </c>
    </row>
    <row r="19" spans="2:9" ht="12.75">
      <c r="B19" s="131" t="s">
        <v>2536</v>
      </c>
      <c r="C19" s="131"/>
      <c r="D19" s="132"/>
      <c r="E19" s="132"/>
      <c r="G19" s="277" t="s">
        <v>2091</v>
      </c>
      <c r="H19" s="147" t="s">
        <v>1999</v>
      </c>
      <c r="I19" s="146" t="s">
        <v>1999</v>
      </c>
    </row>
    <row r="20" spans="2:9" ht="12.75">
      <c r="B20" s="268" t="s">
        <v>2527</v>
      </c>
      <c r="C20" s="262" t="s">
        <v>2005</v>
      </c>
      <c r="D20" s="269" t="s">
        <v>2004</v>
      </c>
      <c r="G20" s="277" t="s">
        <v>2092</v>
      </c>
      <c r="H20" s="147" t="s">
        <v>1999</v>
      </c>
      <c r="I20" s="146" t="s">
        <v>1999</v>
      </c>
    </row>
    <row r="21" spans="2:9" ht="12.75">
      <c r="B21" s="45" t="s">
        <v>2528</v>
      </c>
      <c r="C21" s="46" t="s">
        <v>2560</v>
      </c>
      <c r="D21" s="406" t="s">
        <v>1999</v>
      </c>
      <c r="G21" s="277" t="s">
        <v>2093</v>
      </c>
      <c r="H21" s="147" t="s">
        <v>1999</v>
      </c>
      <c r="I21" s="146" t="s">
        <v>1999</v>
      </c>
    </row>
    <row r="22" spans="2:9" ht="12.75">
      <c r="B22" s="45" t="s">
        <v>2529</v>
      </c>
      <c r="C22" s="46" t="s">
        <v>2561</v>
      </c>
      <c r="D22" s="406" t="s">
        <v>1999</v>
      </c>
      <c r="G22" s="277" t="s">
        <v>2094</v>
      </c>
      <c r="H22" s="147" t="s">
        <v>1999</v>
      </c>
      <c r="I22" s="146" t="s">
        <v>1999</v>
      </c>
    </row>
    <row r="23" spans="2:9" ht="12.75">
      <c r="B23" s="45" t="s">
        <v>2530</v>
      </c>
      <c r="C23" s="46" t="s">
        <v>2562</v>
      </c>
      <c r="D23" s="406" t="s">
        <v>1999</v>
      </c>
      <c r="G23" s="277" t="s">
        <v>2095</v>
      </c>
      <c r="H23" s="147" t="s">
        <v>1999</v>
      </c>
      <c r="I23" s="146" t="s">
        <v>1999</v>
      </c>
    </row>
    <row r="24" spans="2:9" ht="12.75">
      <c r="B24" s="45" t="s">
        <v>2531</v>
      </c>
      <c r="C24" s="46" t="s">
        <v>2563</v>
      </c>
      <c r="D24" s="406" t="s">
        <v>1999</v>
      </c>
      <c r="G24" s="277" t="s">
        <v>2096</v>
      </c>
      <c r="H24" s="147" t="s">
        <v>1999</v>
      </c>
      <c r="I24" s="146" t="s">
        <v>1999</v>
      </c>
    </row>
    <row r="25" spans="2:9" ht="12.75">
      <c r="B25" s="45" t="s">
        <v>2532</v>
      </c>
      <c r="C25" s="46" t="s">
        <v>2564</v>
      </c>
      <c r="D25" s="406" t="s">
        <v>1999</v>
      </c>
      <c r="G25" s="277" t="s">
        <v>2097</v>
      </c>
      <c r="H25" s="147" t="s">
        <v>1999</v>
      </c>
      <c r="I25" s="146" t="s">
        <v>1999</v>
      </c>
    </row>
    <row r="26" spans="7:9" ht="12.75">
      <c r="G26" s="277" t="s">
        <v>2098</v>
      </c>
      <c r="H26" s="147" t="s">
        <v>1999</v>
      </c>
      <c r="I26" s="146" t="s">
        <v>1999</v>
      </c>
    </row>
    <row r="27" spans="2:9" ht="12.75" customHeight="1">
      <c r="B27" s="407" t="s">
        <v>2534</v>
      </c>
      <c r="C27" s="396"/>
      <c r="D27" s="396"/>
      <c r="E27" s="396"/>
      <c r="G27" s="277" t="s">
        <v>2099</v>
      </c>
      <c r="H27" s="147" t="s">
        <v>1999</v>
      </c>
      <c r="I27" s="146" t="s">
        <v>1999</v>
      </c>
    </row>
    <row r="28" spans="2:9" ht="12.75">
      <c r="B28" s="75" t="s">
        <v>2535</v>
      </c>
      <c r="C28" s="396"/>
      <c r="D28" s="396"/>
      <c r="E28" s="396"/>
      <c r="G28" s="277" t="s">
        <v>2100</v>
      </c>
      <c r="H28" s="147" t="s">
        <v>1999</v>
      </c>
      <c r="I28" s="146" t="s">
        <v>1999</v>
      </c>
    </row>
    <row r="29" spans="2:9" ht="12.75">
      <c r="B29" s="396"/>
      <c r="C29" s="396"/>
      <c r="D29" s="396"/>
      <c r="E29" s="396"/>
      <c r="G29" s="277" t="s">
        <v>2144</v>
      </c>
      <c r="H29" s="147" t="s">
        <v>1999</v>
      </c>
      <c r="I29" s="146" t="s">
        <v>1999</v>
      </c>
    </row>
    <row r="30" spans="2:9" ht="12.75">
      <c r="B30" s="396"/>
      <c r="C30" s="396"/>
      <c r="D30" s="396"/>
      <c r="E30" s="396"/>
      <c r="G30" s="277" t="s">
        <v>2145</v>
      </c>
      <c r="H30" s="147" t="s">
        <v>1999</v>
      </c>
      <c r="I30" s="146" t="s">
        <v>1999</v>
      </c>
    </row>
    <row r="31" spans="3:9" ht="12.75">
      <c r="C31" s="396"/>
      <c r="D31" s="396"/>
      <c r="E31" s="396"/>
      <c r="G31" s="277" t="s">
        <v>2146</v>
      </c>
      <c r="H31" s="147" t="s">
        <v>1999</v>
      </c>
      <c r="I31" s="146" t="s">
        <v>1999</v>
      </c>
    </row>
    <row r="32" spans="7:9" ht="12.75">
      <c r="G32" s="277" t="s">
        <v>2147</v>
      </c>
      <c r="H32" s="147" t="s">
        <v>1999</v>
      </c>
      <c r="I32" s="146" t="s">
        <v>1999</v>
      </c>
    </row>
    <row r="33" spans="7:9" ht="12.75">
      <c r="G33" s="277" t="s">
        <v>2148</v>
      </c>
      <c r="H33" s="147" t="s">
        <v>1999</v>
      </c>
      <c r="I33" s="146" t="s">
        <v>1999</v>
      </c>
    </row>
    <row r="34" spans="7:9" ht="12.75">
      <c r="G34" s="277" t="s">
        <v>2149</v>
      </c>
      <c r="H34" s="147" t="s">
        <v>1999</v>
      </c>
      <c r="I34" s="146" t="s">
        <v>1999</v>
      </c>
    </row>
    <row r="35" spans="7:9" ht="12.75">
      <c r="G35" s="277" t="s">
        <v>2150</v>
      </c>
      <c r="H35" s="147" t="s">
        <v>1999</v>
      </c>
      <c r="I35" s="146" t="s">
        <v>1999</v>
      </c>
    </row>
    <row r="36" spans="7:9" ht="12.75" customHeight="1">
      <c r="G36" s="277" t="s">
        <v>2151</v>
      </c>
      <c r="H36" s="147" t="s">
        <v>1999</v>
      </c>
      <c r="I36" s="146" t="s">
        <v>1999</v>
      </c>
    </row>
    <row r="37" spans="7:9" ht="12.75">
      <c r="G37" s="277" t="s">
        <v>2152</v>
      </c>
      <c r="H37" s="147" t="s">
        <v>1999</v>
      </c>
      <c r="I37" s="146" t="s">
        <v>1999</v>
      </c>
    </row>
    <row r="38" spans="7:9" ht="12.75">
      <c r="G38" s="277" t="s">
        <v>2153</v>
      </c>
      <c r="H38" s="147" t="s">
        <v>1999</v>
      </c>
      <c r="I38" s="146" t="s">
        <v>1999</v>
      </c>
    </row>
    <row r="39" spans="7:9" ht="12.75">
      <c r="G39" s="277" t="s">
        <v>2154</v>
      </c>
      <c r="H39" s="147" t="s">
        <v>1999</v>
      </c>
      <c r="I39" s="146" t="s">
        <v>1999</v>
      </c>
    </row>
    <row r="40" spans="7:9" ht="12.75">
      <c r="G40" s="277" t="s">
        <v>2155</v>
      </c>
      <c r="H40" s="147" t="s">
        <v>1999</v>
      </c>
      <c r="I40" s="146" t="s">
        <v>1999</v>
      </c>
    </row>
    <row r="41" spans="2:9" ht="12.75">
      <c r="B41" s="75"/>
      <c r="G41" s="277" t="s">
        <v>2156</v>
      </c>
      <c r="H41" s="147" t="s">
        <v>1999</v>
      </c>
      <c r="I41" s="146" t="s">
        <v>1999</v>
      </c>
    </row>
    <row r="42" spans="2:9" ht="12.75">
      <c r="B42" s="75"/>
      <c r="G42" s="277" t="s">
        <v>2157</v>
      </c>
      <c r="H42" s="147" t="s">
        <v>1999</v>
      </c>
      <c r="I42" s="146" t="s">
        <v>1999</v>
      </c>
    </row>
    <row r="43" spans="7:9" ht="12.75">
      <c r="G43" s="277" t="s">
        <v>2158</v>
      </c>
      <c r="H43" s="147" t="s">
        <v>1999</v>
      </c>
      <c r="I43" s="146" t="s">
        <v>1999</v>
      </c>
    </row>
    <row r="44" spans="7:9" ht="12.75">
      <c r="G44" s="277" t="s">
        <v>2159</v>
      </c>
      <c r="H44" s="147" t="s">
        <v>1999</v>
      </c>
      <c r="I44" s="146" t="s">
        <v>1999</v>
      </c>
    </row>
    <row r="45" spans="7:9" ht="12.75">
      <c r="G45" s="277" t="s">
        <v>2160</v>
      </c>
      <c r="H45" s="147" t="s">
        <v>1999</v>
      </c>
      <c r="I45" s="146" t="s">
        <v>1999</v>
      </c>
    </row>
    <row r="46" spans="7:9" ht="12.75">
      <c r="G46" s="277" t="s">
        <v>2161</v>
      </c>
      <c r="H46" s="147" t="s">
        <v>1999</v>
      </c>
      <c r="I46" s="146" t="s">
        <v>1999</v>
      </c>
    </row>
    <row r="47" spans="7:9" ht="12.75">
      <c r="G47" s="277" t="s">
        <v>2162</v>
      </c>
      <c r="H47" s="147" t="s">
        <v>1999</v>
      </c>
      <c r="I47" s="146" t="s">
        <v>1999</v>
      </c>
    </row>
    <row r="48" spans="7:9" ht="12.75">
      <c r="G48" s="277" t="s">
        <v>2163</v>
      </c>
      <c r="H48" s="147" t="s">
        <v>1999</v>
      </c>
      <c r="I48" s="146" t="s">
        <v>1999</v>
      </c>
    </row>
    <row r="49" spans="7:9" ht="12.75">
      <c r="G49" s="277" t="s">
        <v>2164</v>
      </c>
      <c r="H49" s="147" t="s">
        <v>1999</v>
      </c>
      <c r="I49" s="146" t="s">
        <v>1999</v>
      </c>
    </row>
    <row r="50" spans="7:9" ht="12.75">
      <c r="G50" s="277" t="s">
        <v>2165</v>
      </c>
      <c r="H50" s="147" t="s">
        <v>1999</v>
      </c>
      <c r="I50" s="146" t="s">
        <v>1999</v>
      </c>
    </row>
    <row r="51" spans="7:9" ht="12.75">
      <c r="G51" s="277" t="s">
        <v>2166</v>
      </c>
      <c r="H51" s="147" t="s">
        <v>1999</v>
      </c>
      <c r="I51" s="146" t="s">
        <v>1999</v>
      </c>
    </row>
    <row r="52" spans="7:9" ht="12.75">
      <c r="G52" s="277" t="s">
        <v>2167</v>
      </c>
      <c r="H52" s="147" t="s">
        <v>1999</v>
      </c>
      <c r="I52" s="146" t="s">
        <v>1999</v>
      </c>
    </row>
    <row r="53" spans="7:9" ht="12.75">
      <c r="G53" s="277" t="s">
        <v>2168</v>
      </c>
      <c r="H53" s="147" t="s">
        <v>1999</v>
      </c>
      <c r="I53" s="146" t="s">
        <v>1999</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FFC000"/>
  </sheetPr>
  <dimension ref="A1:AG51"/>
  <sheetViews>
    <sheetView zoomScale="80" zoomScaleNormal="80" zoomScalePageLayoutView="0" workbookViewId="0" topLeftCell="A1">
      <selection activeCell="M35" sqref="M35"/>
    </sheetView>
  </sheetViews>
  <sheetFormatPr defaultColWidth="9.140625" defaultRowHeight="12.75"/>
  <cols>
    <col min="1" max="1" width="9.140625" style="72" customWidth="1"/>
    <col min="2" max="2" width="12.8515625" style="72" customWidth="1"/>
    <col min="3" max="29" width="9.140625" style="72" customWidth="1"/>
    <col min="30" max="30" width="29.28125" style="72" bestFit="1" customWidth="1"/>
    <col min="31" max="31" width="9.140625" style="72" customWidth="1"/>
    <col min="32" max="32" width="47.28125" style="72" bestFit="1" customWidth="1"/>
    <col min="33" max="16384" width="9.140625" style="72" customWidth="1"/>
  </cols>
  <sheetData>
    <row r="1" spans="14:33" ht="18">
      <c r="N1" s="426"/>
      <c r="O1" s="426"/>
      <c r="P1" s="426"/>
      <c r="Q1" s="423"/>
      <c r="R1" s="423"/>
      <c r="S1" s="423"/>
      <c r="T1" s="423"/>
      <c r="U1" s="450"/>
      <c r="V1" s="450"/>
      <c r="W1" s="450"/>
      <c r="X1" s="450"/>
      <c r="Y1" s="450"/>
      <c r="Z1" s="450"/>
      <c r="AA1" s="450"/>
      <c r="AB1" s="423"/>
      <c r="AC1" s="423"/>
      <c r="AD1" s="424"/>
      <c r="AE1" s="441"/>
      <c r="AF1" s="441"/>
      <c r="AG1" s="441"/>
    </row>
    <row r="2" spans="1:33" ht="30">
      <c r="A2" s="421" t="s">
        <v>2635</v>
      </c>
      <c r="B2" s="441"/>
      <c r="C2" s="441"/>
      <c r="D2" s="422"/>
      <c r="E2" s="422"/>
      <c r="F2" s="422"/>
      <c r="G2" s="422"/>
      <c r="L2" s="426"/>
      <c r="M2" s="441"/>
      <c r="N2" s="440"/>
      <c r="O2" s="440"/>
      <c r="P2" s="440"/>
      <c r="Q2" s="441"/>
      <c r="R2" s="441"/>
      <c r="S2" s="441"/>
      <c r="T2" s="441"/>
      <c r="U2" s="453"/>
      <c r="V2" s="453"/>
      <c r="W2" s="453"/>
      <c r="X2" s="453"/>
      <c r="Y2" s="453"/>
      <c r="Z2" s="453"/>
      <c r="AA2" s="453"/>
      <c r="AB2" s="423"/>
      <c r="AC2" s="423"/>
      <c r="AD2" s="423"/>
      <c r="AE2" s="441"/>
      <c r="AF2" s="441"/>
      <c r="AG2" s="441"/>
    </row>
    <row r="3" spans="1:33" ht="30">
      <c r="A3" s="421"/>
      <c r="B3" s="441"/>
      <c r="C3" s="441"/>
      <c r="D3" s="422"/>
      <c r="E3" s="422"/>
      <c r="F3" s="422"/>
      <c r="G3" s="422"/>
      <c r="H3" s="422"/>
      <c r="I3" s="422"/>
      <c r="J3" s="422"/>
      <c r="K3" s="422"/>
      <c r="L3" s="422"/>
      <c r="M3" s="441"/>
      <c r="N3" s="440"/>
      <c r="O3" s="440"/>
      <c r="P3" s="440"/>
      <c r="Q3" s="441"/>
      <c r="R3" s="441"/>
      <c r="S3" s="441"/>
      <c r="T3" s="441"/>
      <c r="U3" s="453"/>
      <c r="V3" s="453"/>
      <c r="W3" s="453"/>
      <c r="X3" s="453"/>
      <c r="Y3" s="453"/>
      <c r="Z3" s="453"/>
      <c r="AA3" s="453"/>
      <c r="AB3" s="423"/>
      <c r="AC3" s="423"/>
      <c r="AD3" s="423"/>
      <c r="AE3" s="441"/>
      <c r="AF3" s="441"/>
      <c r="AG3" s="441"/>
    </row>
    <row r="4" spans="1:33" ht="12.75" customHeight="1">
      <c r="A4" s="130"/>
      <c r="B4" s="129" t="s">
        <v>2002</v>
      </c>
      <c r="C4" s="261"/>
      <c r="D4" s="129" t="s">
        <v>2001</v>
      </c>
      <c r="E4" s="422"/>
      <c r="F4" s="422"/>
      <c r="G4" s="422"/>
      <c r="H4" s="422"/>
      <c r="I4" s="422"/>
      <c r="J4" s="425"/>
      <c r="K4" s="426"/>
      <c r="L4" s="426"/>
      <c r="M4" s="441"/>
      <c r="N4" s="440"/>
      <c r="O4" s="440"/>
      <c r="P4" s="440"/>
      <c r="Q4" s="441"/>
      <c r="R4" s="441"/>
      <c r="S4" s="441"/>
      <c r="T4" s="441"/>
      <c r="U4" s="453"/>
      <c r="V4" s="453"/>
      <c r="W4" s="453"/>
      <c r="X4" s="453"/>
      <c r="Y4" s="453"/>
      <c r="Z4" s="453"/>
      <c r="AA4" s="453"/>
      <c r="AB4" s="423"/>
      <c r="AC4" s="423"/>
      <c r="AD4" s="423"/>
      <c r="AE4" s="441"/>
      <c r="AF4" s="441"/>
      <c r="AG4" s="441"/>
    </row>
    <row r="5" spans="1:33" ht="12.75" customHeight="1">
      <c r="A5" s="427"/>
      <c r="B5" s="427"/>
      <c r="C5" s="427"/>
      <c r="D5" s="427"/>
      <c r="E5" s="422"/>
      <c r="F5" s="422"/>
      <c r="G5" s="422"/>
      <c r="H5" s="422"/>
      <c r="I5" s="422"/>
      <c r="J5" s="425"/>
      <c r="K5" s="426"/>
      <c r="L5" s="426"/>
      <c r="M5" s="441"/>
      <c r="N5" s="440"/>
      <c r="O5" s="440"/>
      <c r="P5" s="440"/>
      <c r="Q5" s="441"/>
      <c r="R5" s="441"/>
      <c r="S5" s="441"/>
      <c r="T5" s="441"/>
      <c r="U5" s="453"/>
      <c r="V5" s="453"/>
      <c r="W5" s="453"/>
      <c r="X5" s="453"/>
      <c r="Y5" s="453"/>
      <c r="Z5" s="453"/>
      <c r="AA5" s="453"/>
      <c r="AB5" s="423"/>
      <c r="AC5" s="423"/>
      <c r="AD5" s="423"/>
      <c r="AE5" s="441"/>
      <c r="AF5" s="441"/>
      <c r="AG5" s="441"/>
    </row>
    <row r="6" spans="1:33" ht="19.5" thickBot="1">
      <c r="A6" s="432" t="s">
        <v>462</v>
      </c>
      <c r="B6" s="431"/>
      <c r="C6" s="569"/>
      <c r="D6" s="569"/>
      <c r="E6" s="569"/>
      <c r="F6" s="569"/>
      <c r="G6" s="426"/>
      <c r="K6" s="432" t="s">
        <v>2636</v>
      </c>
      <c r="L6" s="434"/>
      <c r="M6" s="435"/>
      <c r="N6" s="420"/>
      <c r="O6" s="435"/>
      <c r="P6" s="569"/>
      <c r="Q6" s="569"/>
      <c r="R6" s="569"/>
      <c r="S6" s="569"/>
      <c r="T6" s="441"/>
      <c r="U6" s="453"/>
      <c r="V6" s="453"/>
      <c r="W6" s="453"/>
      <c r="X6" s="453"/>
      <c r="Y6" s="453"/>
      <c r="Z6" s="453"/>
      <c r="AA6" s="453"/>
      <c r="AB6" s="423"/>
      <c r="AC6" s="423"/>
      <c r="AD6" s="423"/>
      <c r="AE6" s="441"/>
      <c r="AF6" s="441"/>
      <c r="AG6" s="441"/>
    </row>
    <row r="7" spans="1:33" ht="16.5" thickBot="1">
      <c r="A7" s="442" t="s">
        <v>1980</v>
      </c>
      <c r="B7" s="431"/>
      <c r="C7" s="570"/>
      <c r="D7" s="570"/>
      <c r="E7" s="570"/>
      <c r="F7" s="570"/>
      <c r="G7" s="426"/>
      <c r="K7" s="436" t="s">
        <v>2637</v>
      </c>
      <c r="L7" s="437"/>
      <c r="M7" s="437"/>
      <c r="N7" s="420"/>
      <c r="O7" s="420"/>
      <c r="P7" s="570"/>
      <c r="Q7" s="570"/>
      <c r="R7" s="570"/>
      <c r="S7" s="570"/>
      <c r="T7" s="441"/>
      <c r="U7" s="453"/>
      <c r="V7" s="453"/>
      <c r="W7" s="453"/>
      <c r="X7" s="453"/>
      <c r="Y7" s="453"/>
      <c r="Z7" s="453"/>
      <c r="AA7" s="453"/>
      <c r="AB7" s="423"/>
      <c r="AC7" s="423"/>
      <c r="AD7" s="423"/>
      <c r="AE7" s="441"/>
      <c r="AF7" s="441"/>
      <c r="AG7" s="441"/>
    </row>
    <row r="8" spans="1:33" ht="16.5" thickBot="1">
      <c r="A8" s="442" t="s">
        <v>2455</v>
      </c>
      <c r="B8" s="431"/>
      <c r="C8" s="570"/>
      <c r="D8" s="570"/>
      <c r="E8" s="570"/>
      <c r="F8" s="570"/>
      <c r="G8" s="426"/>
      <c r="K8" s="436" t="s">
        <v>2638</v>
      </c>
      <c r="L8" s="438"/>
      <c r="M8" s="438"/>
      <c r="N8" s="420"/>
      <c r="O8" s="420"/>
      <c r="P8" s="570"/>
      <c r="Q8" s="570"/>
      <c r="R8" s="570"/>
      <c r="S8" s="570"/>
      <c r="T8" s="441"/>
      <c r="U8" s="453"/>
      <c r="V8" s="453"/>
      <c r="W8" s="453"/>
      <c r="X8" s="453"/>
      <c r="Y8" s="453"/>
      <c r="Z8" s="453"/>
      <c r="AA8" s="453"/>
      <c r="AB8" s="423"/>
      <c r="AC8" s="441"/>
      <c r="AD8" s="441"/>
      <c r="AE8" s="441"/>
      <c r="AF8" s="441"/>
      <c r="AG8" s="441"/>
    </row>
    <row r="9" spans="1:33" ht="16.5" thickBot="1">
      <c r="A9" s="443" t="s">
        <v>2639</v>
      </c>
      <c r="B9" s="431"/>
      <c r="C9" s="570"/>
      <c r="D9" s="570"/>
      <c r="E9" s="570"/>
      <c r="F9" s="570"/>
      <c r="G9" s="427"/>
      <c r="K9" s="436" t="s">
        <v>2640</v>
      </c>
      <c r="L9" s="438"/>
      <c r="M9" s="438"/>
      <c r="N9" s="420"/>
      <c r="O9" s="420"/>
      <c r="P9" s="570"/>
      <c r="Q9" s="570"/>
      <c r="R9" s="570"/>
      <c r="S9" s="570"/>
      <c r="T9" s="427"/>
      <c r="U9" s="451"/>
      <c r="V9" s="451"/>
      <c r="W9" s="451"/>
      <c r="X9" s="451"/>
      <c r="Y9" s="451"/>
      <c r="Z9" s="451"/>
      <c r="AA9" s="451"/>
      <c r="AB9" s="423"/>
      <c r="AC9" s="441"/>
      <c r="AD9" s="441"/>
      <c r="AE9" s="441"/>
      <c r="AF9" s="441"/>
      <c r="AG9" s="441"/>
    </row>
    <row r="10" spans="1:33" ht="16.5" thickBot="1">
      <c r="A10" s="443" t="s">
        <v>2465</v>
      </c>
      <c r="B10" s="431"/>
      <c r="C10" s="570"/>
      <c r="D10" s="570"/>
      <c r="E10" s="570"/>
      <c r="F10" s="570"/>
      <c r="G10" s="427"/>
      <c r="K10" s="436" t="s">
        <v>2641</v>
      </c>
      <c r="L10" s="438"/>
      <c r="M10" s="438"/>
      <c r="N10" s="420"/>
      <c r="O10" s="420"/>
      <c r="P10" s="570"/>
      <c r="Q10" s="570"/>
      <c r="R10" s="570"/>
      <c r="S10" s="570"/>
      <c r="T10" s="430"/>
      <c r="U10" s="452"/>
      <c r="V10" s="452"/>
      <c r="W10" s="452"/>
      <c r="X10" s="452"/>
      <c r="Y10" s="452"/>
      <c r="Z10" s="452"/>
      <c r="AA10" s="452"/>
      <c r="AB10" s="433"/>
      <c r="AC10" s="441"/>
      <c r="AD10" s="441"/>
      <c r="AE10" s="441"/>
      <c r="AF10" s="441"/>
      <c r="AG10" s="441"/>
    </row>
    <row r="11" spans="1:33" ht="15.75">
      <c r="A11" s="441"/>
      <c r="B11" s="441"/>
      <c r="C11" s="441"/>
      <c r="D11" s="428"/>
      <c r="E11" s="427"/>
      <c r="F11" s="427"/>
      <c r="G11" s="427"/>
      <c r="H11" s="427"/>
      <c r="I11" s="427"/>
      <c r="J11" s="423"/>
      <c r="K11" s="441"/>
      <c r="L11" s="430"/>
      <c r="M11" s="441"/>
      <c r="N11" s="441"/>
      <c r="O11" s="441"/>
      <c r="P11" s="441"/>
      <c r="Q11" s="441"/>
      <c r="R11" s="441"/>
      <c r="S11" s="441"/>
      <c r="T11" s="441"/>
      <c r="U11" s="453"/>
      <c r="V11" s="453"/>
      <c r="W11" s="453"/>
      <c r="X11" s="453"/>
      <c r="Y11" s="453"/>
      <c r="Z11" s="453"/>
      <c r="AA11" s="453"/>
      <c r="AB11" s="441"/>
      <c r="AC11" s="441"/>
      <c r="AD11" s="441"/>
      <c r="AE11" s="441"/>
      <c r="AF11" s="441"/>
      <c r="AG11" s="441"/>
    </row>
    <row r="12" spans="1:33" ht="15">
      <c r="A12" s="441"/>
      <c r="B12" s="441"/>
      <c r="C12" s="441"/>
      <c r="D12" s="441"/>
      <c r="E12" s="441"/>
      <c r="F12" s="441"/>
      <c r="G12" s="441"/>
      <c r="H12" s="441"/>
      <c r="I12" s="441"/>
      <c r="J12" s="441"/>
      <c r="K12" s="441"/>
      <c r="L12" s="441"/>
      <c r="M12" s="441"/>
      <c r="N12" s="441"/>
      <c r="O12" s="441"/>
      <c r="P12" s="441"/>
      <c r="Q12" s="441"/>
      <c r="R12" s="441"/>
      <c r="S12" s="441"/>
      <c r="T12" s="441"/>
      <c r="U12" s="453"/>
      <c r="V12" s="453"/>
      <c r="W12" s="453"/>
      <c r="X12" s="453"/>
      <c r="Y12" s="453"/>
      <c r="Z12" s="453"/>
      <c r="AA12" s="453"/>
      <c r="AB12" s="441"/>
      <c r="AC12" s="441"/>
      <c r="AD12" s="441"/>
      <c r="AE12" s="441"/>
      <c r="AF12" s="441"/>
      <c r="AG12" s="441"/>
    </row>
    <row r="13" spans="1:33" ht="15">
      <c r="A13" s="441"/>
      <c r="B13" s="441"/>
      <c r="C13" s="441"/>
      <c r="D13" s="441"/>
      <c r="E13" s="441"/>
      <c r="F13" s="441"/>
      <c r="G13" s="441"/>
      <c r="H13" s="441"/>
      <c r="I13" s="441"/>
      <c r="J13" s="441"/>
      <c r="K13" s="441"/>
      <c r="L13" s="441" t="s">
        <v>2634</v>
      </c>
      <c r="M13" s="441"/>
      <c r="N13" s="441"/>
      <c r="O13" s="441"/>
      <c r="P13" s="441"/>
      <c r="Q13" s="441"/>
      <c r="R13" s="441"/>
      <c r="S13" s="441"/>
      <c r="T13" s="441"/>
      <c r="U13" s="453"/>
      <c r="V13" s="453"/>
      <c r="W13" s="453"/>
      <c r="X13" s="453"/>
      <c r="Y13" s="453"/>
      <c r="Z13" s="453"/>
      <c r="AA13" s="453"/>
      <c r="AB13" s="441"/>
      <c r="AC13" s="441"/>
      <c r="AD13" s="441"/>
      <c r="AE13" s="441"/>
      <c r="AF13" s="441"/>
      <c r="AG13" s="441"/>
    </row>
    <row r="14" spans="1:33" ht="18" thickBot="1">
      <c r="A14" s="439" t="s">
        <v>2642</v>
      </c>
      <c r="B14" s="430"/>
      <c r="C14" s="430"/>
      <c r="D14" s="430"/>
      <c r="E14" s="441"/>
      <c r="F14" s="441"/>
      <c r="G14" s="441"/>
      <c r="H14" s="441"/>
      <c r="I14" s="441"/>
      <c r="J14" s="441"/>
      <c r="K14" s="441"/>
      <c r="L14" s="441"/>
      <c r="M14" s="441"/>
      <c r="N14" s="441"/>
      <c r="O14" s="441"/>
      <c r="P14" s="441"/>
      <c r="Q14" s="441"/>
      <c r="R14" s="441"/>
      <c r="S14" s="441"/>
      <c r="T14" s="441"/>
      <c r="U14" s="453"/>
      <c r="V14" s="453"/>
      <c r="W14" s="453"/>
      <c r="X14" s="453"/>
      <c r="Y14" s="453"/>
      <c r="Z14" s="453"/>
      <c r="AA14" s="453"/>
      <c r="AB14" s="441"/>
      <c r="AC14" s="441"/>
      <c r="AD14" s="441"/>
      <c r="AE14" s="441"/>
      <c r="AF14" s="441"/>
      <c r="AG14" s="441"/>
    </row>
    <row r="15" spans="1:33" ht="15">
      <c r="A15" s="444" t="s">
        <v>2643</v>
      </c>
      <c r="B15" s="445"/>
      <c r="C15" s="446"/>
      <c r="D15" s="496">
        <f>SUM('Fixtures Form'!V61,'Controls Form'!R61)</f>
        <v>0</v>
      </c>
      <c r="E15" s="441"/>
      <c r="F15" s="441"/>
      <c r="G15" s="441"/>
      <c r="H15" s="441"/>
      <c r="I15" s="441"/>
      <c r="J15" s="441"/>
      <c r="K15" s="441"/>
      <c r="L15" s="441"/>
      <c r="M15" s="441"/>
      <c r="N15" s="441"/>
      <c r="O15" s="441"/>
      <c r="P15" s="441"/>
      <c r="Q15" s="441"/>
      <c r="R15" s="441"/>
      <c r="S15" s="441"/>
      <c r="T15" s="441"/>
      <c r="U15" s="453"/>
      <c r="V15" s="453"/>
      <c r="W15" s="453"/>
      <c r="X15" s="453"/>
      <c r="Y15" s="453"/>
      <c r="Z15" s="453"/>
      <c r="AA15" s="453"/>
      <c r="AB15" s="441"/>
      <c r="AC15" s="441"/>
      <c r="AD15" s="441"/>
      <c r="AE15" s="441"/>
      <c r="AF15" s="441"/>
      <c r="AG15" s="441"/>
    </row>
    <row r="16" spans="1:33" ht="15.75" thickBot="1">
      <c r="A16" s="447" t="s">
        <v>2644</v>
      </c>
      <c r="B16" s="448"/>
      <c r="C16" s="449"/>
      <c r="D16" s="250">
        <f>SUM('Fixtures Form'!W61,'Controls Form'!S61)</f>
        <v>0</v>
      </c>
      <c r="E16" s="441"/>
      <c r="F16" s="441"/>
      <c r="G16" s="441"/>
      <c r="H16" s="441"/>
      <c r="I16" s="441"/>
      <c r="J16" s="441"/>
      <c r="K16" s="441"/>
      <c r="L16" s="441"/>
      <c r="M16" s="441"/>
      <c r="N16" s="441"/>
      <c r="O16" s="441"/>
      <c r="P16" s="441"/>
      <c r="Q16" s="441"/>
      <c r="R16" s="441"/>
      <c r="S16" s="441"/>
      <c r="T16" s="441"/>
      <c r="U16" s="453"/>
      <c r="V16" s="453"/>
      <c r="W16" s="453"/>
      <c r="X16" s="453"/>
      <c r="Y16" s="453"/>
      <c r="Z16" s="453"/>
      <c r="AA16" s="453"/>
      <c r="AB16" s="441"/>
      <c r="AC16" s="441"/>
      <c r="AD16" s="454" t="s">
        <v>2645</v>
      </c>
      <c r="AE16" s="441"/>
      <c r="AF16" s="262" t="s">
        <v>2125</v>
      </c>
      <c r="AG16" s="441"/>
    </row>
    <row r="17" spans="1:33" ht="14.25">
      <c r="A17" s="441"/>
      <c r="B17" s="441"/>
      <c r="C17" s="441"/>
      <c r="D17" s="441"/>
      <c r="E17" s="441"/>
      <c r="F17" s="441"/>
      <c r="G17" s="441"/>
      <c r="H17" s="441"/>
      <c r="I17" s="441"/>
      <c r="J17" s="441"/>
      <c r="K17" s="441"/>
      <c r="L17" s="441"/>
      <c r="M17" s="441"/>
      <c r="N17" s="441"/>
      <c r="O17" s="441"/>
      <c r="P17" s="441"/>
      <c r="Q17" s="441"/>
      <c r="R17" s="441"/>
      <c r="S17" s="441"/>
      <c r="T17" s="441"/>
      <c r="U17" s="453"/>
      <c r="V17" s="453"/>
      <c r="W17" s="453"/>
      <c r="X17" s="453"/>
      <c r="Y17" s="453"/>
      <c r="Z17" s="453"/>
      <c r="AA17" s="453"/>
      <c r="AB17" s="441"/>
      <c r="AC17" s="441"/>
      <c r="AD17" s="455" t="s">
        <v>2646</v>
      </c>
      <c r="AE17" s="441"/>
      <c r="AF17" s="266" t="s">
        <v>2549</v>
      </c>
      <c r="AG17" s="441"/>
    </row>
    <row r="18" spans="1:33" ht="14.25">
      <c r="A18" s="441"/>
      <c r="B18" s="441"/>
      <c r="C18" s="441"/>
      <c r="D18" s="441"/>
      <c r="E18" s="441"/>
      <c r="F18" s="441"/>
      <c r="G18" s="441"/>
      <c r="H18" s="441"/>
      <c r="I18" s="441"/>
      <c r="J18" s="441"/>
      <c r="K18" s="441"/>
      <c r="L18" s="441"/>
      <c r="M18" s="441"/>
      <c r="N18" s="441"/>
      <c r="O18" s="441"/>
      <c r="P18" s="441"/>
      <c r="Q18" s="441"/>
      <c r="R18" s="441"/>
      <c r="S18" s="441"/>
      <c r="T18" s="441"/>
      <c r="U18" s="453"/>
      <c r="V18" s="453"/>
      <c r="W18" s="453"/>
      <c r="X18" s="453"/>
      <c r="Y18" s="453"/>
      <c r="Z18" s="453"/>
      <c r="AA18" s="453"/>
      <c r="AB18" s="441"/>
      <c r="AC18" s="441"/>
      <c r="AD18" s="455" t="s">
        <v>2647</v>
      </c>
      <c r="AE18" s="441"/>
      <c r="AF18" s="266" t="s">
        <v>2484</v>
      </c>
      <c r="AG18" s="441"/>
    </row>
    <row r="19" spans="1:33" ht="14.25">
      <c r="A19" s="441"/>
      <c r="B19" s="441"/>
      <c r="C19" s="441"/>
      <c r="D19" s="441"/>
      <c r="E19" s="441"/>
      <c r="F19" s="441"/>
      <c r="G19" s="441"/>
      <c r="H19" s="441"/>
      <c r="I19" s="441"/>
      <c r="J19" s="441"/>
      <c r="K19" s="441"/>
      <c r="L19" s="441"/>
      <c r="M19" s="441"/>
      <c r="N19" s="441"/>
      <c r="O19" s="441"/>
      <c r="P19" s="441"/>
      <c r="Q19" s="441"/>
      <c r="R19" s="441"/>
      <c r="S19" s="441"/>
      <c r="T19" s="441"/>
      <c r="U19" s="453"/>
      <c r="V19" s="453"/>
      <c r="W19" s="453"/>
      <c r="X19" s="453"/>
      <c r="Y19" s="453"/>
      <c r="Z19" s="453"/>
      <c r="AA19" s="453"/>
      <c r="AB19" s="441"/>
      <c r="AC19" s="441"/>
      <c r="AD19" s="455" t="s">
        <v>2648</v>
      </c>
      <c r="AE19" s="441"/>
      <c r="AF19" s="266" t="s">
        <v>2566</v>
      </c>
      <c r="AG19" s="441"/>
    </row>
    <row r="20" spans="30:33" ht="14.25">
      <c r="AD20" s="455" t="s">
        <v>2649</v>
      </c>
      <c r="AE20" s="441"/>
      <c r="AF20" s="266" t="s">
        <v>2567</v>
      </c>
      <c r="AG20" s="441"/>
    </row>
    <row r="21" spans="30:33" ht="14.25">
      <c r="AD21" s="455" t="s">
        <v>2650</v>
      </c>
      <c r="AE21" s="441"/>
      <c r="AF21" s="266" t="s">
        <v>2568</v>
      </c>
      <c r="AG21" s="441"/>
    </row>
    <row r="22" spans="30:33" ht="14.25">
      <c r="AD22" s="455" t="s">
        <v>2651</v>
      </c>
      <c r="AE22" s="441"/>
      <c r="AF22" s="266" t="s">
        <v>1977</v>
      </c>
      <c r="AG22" s="441"/>
    </row>
    <row r="23" spans="30:33" ht="14.25">
      <c r="AD23" s="455" t="s">
        <v>2652</v>
      </c>
      <c r="AE23" s="441"/>
      <c r="AF23" s="266" t="s">
        <v>2569</v>
      </c>
      <c r="AG23" s="441"/>
    </row>
    <row r="24" spans="31:33" ht="14.25">
      <c r="AE24" s="441"/>
      <c r="AF24" s="266" t="s">
        <v>2459</v>
      </c>
      <c r="AG24" s="441"/>
    </row>
    <row r="25" spans="31:33" ht="14.25">
      <c r="AE25" s="441"/>
      <c r="AF25" s="266" t="s">
        <v>2502</v>
      </c>
      <c r="AG25" s="441"/>
    </row>
    <row r="26" spans="30:33" ht="14.25">
      <c r="AD26" s="454" t="s">
        <v>2658</v>
      </c>
      <c r="AE26" s="441"/>
      <c r="AF26" s="266" t="s">
        <v>2503</v>
      </c>
      <c r="AG26" s="441"/>
    </row>
    <row r="27" spans="30:33" ht="14.25">
      <c r="AD27" s="455" t="s">
        <v>2655</v>
      </c>
      <c r="AE27" s="441"/>
      <c r="AF27" s="266" t="s">
        <v>2504</v>
      </c>
      <c r="AG27" s="441"/>
    </row>
    <row r="28" spans="30:33" ht="14.25">
      <c r="AD28" s="455" t="s">
        <v>2656</v>
      </c>
      <c r="AE28" s="441"/>
      <c r="AF28" s="266" t="s">
        <v>2483</v>
      </c>
      <c r="AG28" s="441"/>
    </row>
    <row r="29" spans="30:33" ht="17.25">
      <c r="AD29" s="455" t="s">
        <v>2657</v>
      </c>
      <c r="AE29" s="429"/>
      <c r="AF29" s="266" t="s">
        <v>2500</v>
      </c>
      <c r="AG29" s="441"/>
    </row>
    <row r="30" spans="31:33" ht="14.25">
      <c r="AE30" s="441"/>
      <c r="AF30" s="266" t="s">
        <v>2501</v>
      </c>
      <c r="AG30" s="441"/>
    </row>
    <row r="31" spans="31:33" ht="14.25">
      <c r="AE31" s="441"/>
      <c r="AF31" s="266" t="s">
        <v>2570</v>
      </c>
      <c r="AG31" s="441"/>
    </row>
    <row r="32" spans="31:33" ht="14.25">
      <c r="AE32" s="441"/>
      <c r="AF32" s="266" t="s">
        <v>2550</v>
      </c>
      <c r="AG32" s="441"/>
    </row>
    <row r="33" spans="31:33" ht="14.25">
      <c r="AE33" s="441"/>
      <c r="AF33" s="266" t="s">
        <v>1976</v>
      </c>
      <c r="AG33" s="441"/>
    </row>
    <row r="34" spans="31:33" ht="14.25">
      <c r="AE34" s="441"/>
      <c r="AF34" s="266" t="s">
        <v>2485</v>
      </c>
      <c r="AG34" s="441"/>
    </row>
    <row r="35" spans="31:33" ht="14.25">
      <c r="AE35" s="441"/>
      <c r="AF35" s="266" t="s">
        <v>2486</v>
      </c>
      <c r="AG35" s="441"/>
    </row>
    <row r="36" spans="5:33" ht="14.25">
      <c r="E36" s="441"/>
      <c r="F36" s="441"/>
      <c r="G36" s="441"/>
      <c r="H36" s="441"/>
      <c r="I36" s="441"/>
      <c r="J36" s="441"/>
      <c r="K36" s="441"/>
      <c r="L36" s="441"/>
      <c r="M36" s="441"/>
      <c r="N36" s="441"/>
      <c r="O36" s="441"/>
      <c r="P36" s="441"/>
      <c r="Q36" s="441"/>
      <c r="R36" s="441"/>
      <c r="S36" s="441"/>
      <c r="T36" s="441"/>
      <c r="U36" s="453"/>
      <c r="V36" s="453"/>
      <c r="W36" s="453"/>
      <c r="X36" s="453"/>
      <c r="Y36" s="453"/>
      <c r="Z36" s="453"/>
      <c r="AA36" s="453"/>
      <c r="AB36" s="441"/>
      <c r="AC36" s="441"/>
      <c r="AD36" s="441"/>
      <c r="AE36" s="441"/>
      <c r="AF36" s="266" t="s">
        <v>2571</v>
      </c>
      <c r="AG36" s="441"/>
    </row>
    <row r="37" spans="5:33" ht="14.25">
      <c r="E37" s="441"/>
      <c r="F37" s="441"/>
      <c r="G37" s="441"/>
      <c r="H37" s="441"/>
      <c r="I37" s="441"/>
      <c r="J37" s="441"/>
      <c r="K37" s="441"/>
      <c r="L37" s="441"/>
      <c r="M37" s="441"/>
      <c r="N37" s="441"/>
      <c r="O37" s="441"/>
      <c r="P37" s="441"/>
      <c r="Q37" s="441"/>
      <c r="R37" s="441"/>
      <c r="S37" s="441"/>
      <c r="T37" s="441"/>
      <c r="U37" s="453"/>
      <c r="V37" s="453"/>
      <c r="W37" s="453"/>
      <c r="X37" s="453"/>
      <c r="Y37" s="453"/>
      <c r="Z37" s="453"/>
      <c r="AA37" s="453"/>
      <c r="AB37" s="441"/>
      <c r="AC37" s="441"/>
      <c r="AD37" s="441"/>
      <c r="AE37" s="441"/>
      <c r="AF37" s="266" t="s">
        <v>2572</v>
      </c>
      <c r="AG37" s="441"/>
    </row>
    <row r="38" spans="5:33" ht="14.25">
      <c r="E38" s="441"/>
      <c r="F38" s="441"/>
      <c r="G38" s="441"/>
      <c r="H38" s="441"/>
      <c r="I38" s="441"/>
      <c r="J38" s="441"/>
      <c r="K38" s="441"/>
      <c r="L38" s="441"/>
      <c r="M38" s="441"/>
      <c r="N38" s="441"/>
      <c r="O38" s="441"/>
      <c r="P38" s="441"/>
      <c r="Q38" s="441"/>
      <c r="R38" s="441"/>
      <c r="S38" s="441"/>
      <c r="T38" s="441"/>
      <c r="U38" s="453"/>
      <c r="V38" s="453"/>
      <c r="W38" s="453"/>
      <c r="X38" s="453"/>
      <c r="Y38" s="453"/>
      <c r="Z38" s="453"/>
      <c r="AA38" s="453"/>
      <c r="AB38" s="441"/>
      <c r="AC38" s="441"/>
      <c r="AD38" s="441"/>
      <c r="AE38" s="441"/>
      <c r="AF38" s="266" t="s">
        <v>2573</v>
      </c>
      <c r="AG38" s="441"/>
    </row>
    <row r="39" spans="5:33" ht="14.25">
      <c r="E39" s="441"/>
      <c r="F39" s="441"/>
      <c r="G39" s="441"/>
      <c r="H39" s="441"/>
      <c r="I39" s="441"/>
      <c r="J39" s="441"/>
      <c r="K39" s="441"/>
      <c r="L39" s="441"/>
      <c r="M39" s="441"/>
      <c r="N39" s="441"/>
      <c r="O39" s="441"/>
      <c r="P39" s="441"/>
      <c r="Q39" s="441"/>
      <c r="R39" s="441"/>
      <c r="S39" s="441"/>
      <c r="T39" s="441"/>
      <c r="U39" s="453"/>
      <c r="V39" s="453"/>
      <c r="W39" s="453"/>
      <c r="X39" s="453"/>
      <c r="Y39" s="453"/>
      <c r="Z39" s="453"/>
      <c r="AA39" s="453"/>
      <c r="AB39" s="441"/>
      <c r="AC39" s="441"/>
      <c r="AD39" s="441"/>
      <c r="AE39" s="441"/>
      <c r="AF39" s="266" t="s">
        <v>2574</v>
      </c>
      <c r="AG39" s="441"/>
    </row>
    <row r="40" spans="5:33" ht="14.25">
      <c r="E40" s="441"/>
      <c r="F40" s="441"/>
      <c r="G40" s="441"/>
      <c r="H40" s="441"/>
      <c r="I40" s="441"/>
      <c r="J40" s="441"/>
      <c r="K40" s="441"/>
      <c r="L40" s="441"/>
      <c r="M40" s="441"/>
      <c r="N40" s="441"/>
      <c r="O40" s="441"/>
      <c r="P40" s="441"/>
      <c r="Q40" s="441"/>
      <c r="R40" s="441"/>
      <c r="S40" s="441"/>
      <c r="T40" s="441"/>
      <c r="U40" s="453"/>
      <c r="V40" s="453"/>
      <c r="W40" s="453"/>
      <c r="X40" s="453"/>
      <c r="Y40" s="453"/>
      <c r="Z40" s="453"/>
      <c r="AA40" s="453"/>
      <c r="AB40" s="441"/>
      <c r="AC40" s="441"/>
      <c r="AD40" s="441"/>
      <c r="AE40" s="441"/>
      <c r="AF40" s="266" t="s">
        <v>2575</v>
      </c>
      <c r="AG40" s="441"/>
    </row>
    <row r="41" spans="5:33" ht="14.25">
      <c r="E41" s="441"/>
      <c r="F41" s="441"/>
      <c r="G41" s="441"/>
      <c r="H41" s="441"/>
      <c r="I41" s="441"/>
      <c r="J41" s="441"/>
      <c r="K41" s="441"/>
      <c r="L41" s="441"/>
      <c r="M41" s="441"/>
      <c r="N41" s="441"/>
      <c r="O41" s="441"/>
      <c r="P41" s="441"/>
      <c r="Q41" s="441"/>
      <c r="R41" s="441"/>
      <c r="S41" s="441"/>
      <c r="T41" s="441"/>
      <c r="U41" s="453"/>
      <c r="V41" s="453"/>
      <c r="W41" s="453"/>
      <c r="X41" s="453"/>
      <c r="Y41" s="453"/>
      <c r="Z41" s="453"/>
      <c r="AA41" s="453"/>
      <c r="AB41" s="441"/>
      <c r="AC41" s="441"/>
      <c r="AD41" s="441"/>
      <c r="AE41" s="441"/>
      <c r="AF41" s="266" t="s">
        <v>2576</v>
      </c>
      <c r="AG41" s="441"/>
    </row>
    <row r="42" spans="5:33" ht="14.25">
      <c r="E42" s="441"/>
      <c r="F42" s="441"/>
      <c r="G42" s="441"/>
      <c r="H42" s="441"/>
      <c r="I42" s="441"/>
      <c r="J42" s="441"/>
      <c r="K42" s="441"/>
      <c r="L42" s="441"/>
      <c r="M42" s="441"/>
      <c r="N42" s="441"/>
      <c r="O42" s="441"/>
      <c r="P42" s="441"/>
      <c r="Q42" s="441"/>
      <c r="R42" s="441"/>
      <c r="S42" s="441"/>
      <c r="T42" s="441"/>
      <c r="U42" s="453"/>
      <c r="V42" s="453"/>
      <c r="W42" s="453"/>
      <c r="X42" s="453"/>
      <c r="Y42" s="453"/>
      <c r="Z42" s="453"/>
      <c r="AA42" s="453"/>
      <c r="AB42" s="441"/>
      <c r="AC42" s="441"/>
      <c r="AD42" s="441"/>
      <c r="AE42" s="441"/>
      <c r="AF42" s="266" t="s">
        <v>1978</v>
      </c>
      <c r="AG42" s="441"/>
    </row>
    <row r="43" spans="5:33" ht="14.25">
      <c r="E43" s="441"/>
      <c r="F43" s="441"/>
      <c r="G43" s="441"/>
      <c r="H43" s="441"/>
      <c r="I43" s="441"/>
      <c r="J43" s="441"/>
      <c r="K43" s="441"/>
      <c r="L43" s="441"/>
      <c r="M43" s="441"/>
      <c r="N43" s="441"/>
      <c r="O43" s="441"/>
      <c r="P43" s="441"/>
      <c r="Q43" s="441"/>
      <c r="R43" s="441"/>
      <c r="S43" s="441"/>
      <c r="T43" s="441"/>
      <c r="U43" s="453"/>
      <c r="V43" s="453"/>
      <c r="W43" s="453"/>
      <c r="X43" s="453"/>
      <c r="Y43" s="453"/>
      <c r="Z43" s="453"/>
      <c r="AA43" s="453"/>
      <c r="AB43" s="441"/>
      <c r="AC43" s="441"/>
      <c r="AD43" s="441"/>
      <c r="AE43" s="441"/>
      <c r="AF43" s="266" t="s">
        <v>2551</v>
      </c>
      <c r="AG43" s="441"/>
    </row>
    <row r="44" spans="5:33" ht="14.25">
      <c r="E44" s="441"/>
      <c r="F44" s="441"/>
      <c r="G44" s="441"/>
      <c r="H44" s="441"/>
      <c r="I44" s="441"/>
      <c r="J44" s="441"/>
      <c r="K44" s="441"/>
      <c r="L44" s="441"/>
      <c r="M44" s="441"/>
      <c r="N44" s="441"/>
      <c r="O44" s="441"/>
      <c r="P44" s="441"/>
      <c r="Q44" s="441"/>
      <c r="R44" s="441"/>
      <c r="S44" s="441"/>
      <c r="T44" s="441"/>
      <c r="U44" s="453"/>
      <c r="V44" s="453"/>
      <c r="W44" s="453"/>
      <c r="X44" s="453"/>
      <c r="Y44" s="453"/>
      <c r="Z44" s="453"/>
      <c r="AA44" s="453"/>
      <c r="AB44" s="441"/>
      <c r="AC44" s="441"/>
      <c r="AD44" s="441"/>
      <c r="AE44" s="441"/>
      <c r="AF44" s="266" t="s">
        <v>2141</v>
      </c>
      <c r="AG44" s="441"/>
    </row>
    <row r="45" spans="5:33" ht="14.25">
      <c r="E45" s="441"/>
      <c r="F45" s="441"/>
      <c r="G45" s="441"/>
      <c r="H45" s="441"/>
      <c r="I45" s="441"/>
      <c r="J45" s="441"/>
      <c r="K45" s="441"/>
      <c r="L45" s="441"/>
      <c r="M45" s="441"/>
      <c r="N45" s="441"/>
      <c r="O45" s="441"/>
      <c r="P45" s="441"/>
      <c r="Q45" s="441"/>
      <c r="R45" s="441"/>
      <c r="S45" s="441"/>
      <c r="T45" s="441"/>
      <c r="U45" s="453"/>
      <c r="V45" s="453"/>
      <c r="W45" s="453"/>
      <c r="X45" s="453"/>
      <c r="Y45" s="453"/>
      <c r="Z45" s="453"/>
      <c r="AA45" s="453"/>
      <c r="AB45" s="441"/>
      <c r="AC45" s="441"/>
      <c r="AD45" s="441"/>
      <c r="AE45" s="441"/>
      <c r="AF45" s="441"/>
      <c r="AG45" s="441"/>
    </row>
    <row r="46" spans="5:33" ht="14.25">
      <c r="E46" s="441"/>
      <c r="F46" s="441"/>
      <c r="G46" s="441"/>
      <c r="H46" s="441"/>
      <c r="I46" s="441"/>
      <c r="J46" s="441"/>
      <c r="K46" s="441"/>
      <c r="L46" s="441"/>
      <c r="M46" s="441"/>
      <c r="N46" s="441"/>
      <c r="O46" s="441"/>
      <c r="P46" s="441"/>
      <c r="Q46" s="441"/>
      <c r="R46" s="441"/>
      <c r="S46" s="441"/>
      <c r="T46" s="441"/>
      <c r="U46" s="453"/>
      <c r="V46" s="453"/>
      <c r="W46" s="453"/>
      <c r="X46" s="453"/>
      <c r="Y46" s="453"/>
      <c r="Z46" s="453"/>
      <c r="AA46" s="453"/>
      <c r="AB46" s="441"/>
      <c r="AC46" s="441"/>
      <c r="AD46" s="441"/>
      <c r="AE46" s="441"/>
      <c r="AF46" s="441"/>
      <c r="AG46" s="441"/>
    </row>
    <row r="47" spans="5:33" ht="14.25">
      <c r="E47" s="430"/>
      <c r="F47" s="430"/>
      <c r="G47" s="441"/>
      <c r="H47" s="441"/>
      <c r="I47" s="441"/>
      <c r="J47" s="441"/>
      <c r="K47" s="441"/>
      <c r="L47" s="441"/>
      <c r="M47" s="441"/>
      <c r="N47" s="441"/>
      <c r="O47" s="441"/>
      <c r="P47" s="441"/>
      <c r="Q47" s="441"/>
      <c r="R47" s="441"/>
      <c r="S47" s="441"/>
      <c r="T47" s="441"/>
      <c r="U47" s="453"/>
      <c r="V47" s="453"/>
      <c r="W47" s="453"/>
      <c r="X47" s="453"/>
      <c r="Y47" s="453"/>
      <c r="Z47" s="453"/>
      <c r="AA47" s="453"/>
      <c r="AB47" s="441"/>
      <c r="AC47" s="441"/>
      <c r="AD47" s="441"/>
      <c r="AE47" s="441"/>
      <c r="AF47" s="441"/>
      <c r="AG47" s="441"/>
    </row>
    <row r="48" spans="5:33" ht="14.25">
      <c r="E48" s="441"/>
      <c r="F48" s="441"/>
      <c r="G48" s="441"/>
      <c r="H48" s="441"/>
      <c r="I48" s="441"/>
      <c r="J48" s="441"/>
      <c r="K48" s="441"/>
      <c r="L48" s="441"/>
      <c r="M48" s="441"/>
      <c r="N48" s="441"/>
      <c r="O48" s="441"/>
      <c r="P48" s="441"/>
      <c r="Q48" s="441"/>
      <c r="R48" s="441"/>
      <c r="S48" s="441"/>
      <c r="T48" s="441"/>
      <c r="U48" s="453"/>
      <c r="V48" s="453"/>
      <c r="W48" s="453"/>
      <c r="X48" s="453"/>
      <c r="Y48" s="453"/>
      <c r="Z48" s="453"/>
      <c r="AA48" s="453"/>
      <c r="AB48" s="441"/>
      <c r="AC48" s="441"/>
      <c r="AD48" s="441"/>
      <c r="AE48" s="441"/>
      <c r="AF48" s="441"/>
      <c r="AG48" s="441"/>
    </row>
    <row r="49" spans="5:33" ht="14.25">
      <c r="E49" s="441"/>
      <c r="F49" s="441"/>
      <c r="G49" s="441"/>
      <c r="H49" s="441"/>
      <c r="I49" s="441"/>
      <c r="J49" s="441"/>
      <c r="K49" s="441"/>
      <c r="L49" s="441"/>
      <c r="M49" s="441"/>
      <c r="N49" s="441"/>
      <c r="O49" s="441"/>
      <c r="P49" s="441"/>
      <c r="Q49" s="441"/>
      <c r="R49" s="441"/>
      <c r="S49" s="441"/>
      <c r="T49" s="441"/>
      <c r="U49" s="453"/>
      <c r="V49" s="453"/>
      <c r="W49" s="453"/>
      <c r="X49" s="453"/>
      <c r="Y49" s="453"/>
      <c r="Z49" s="453"/>
      <c r="AA49" s="453"/>
      <c r="AB49" s="441"/>
      <c r="AC49" s="441"/>
      <c r="AD49" s="441"/>
      <c r="AE49" s="441"/>
      <c r="AF49" s="441"/>
      <c r="AG49" s="441"/>
    </row>
    <row r="50" spans="5:33" ht="14.25">
      <c r="E50" s="441"/>
      <c r="F50" s="441"/>
      <c r="G50" s="441"/>
      <c r="H50" s="441"/>
      <c r="I50" s="441"/>
      <c r="J50" s="441"/>
      <c r="K50" s="441"/>
      <c r="L50" s="441"/>
      <c r="M50" s="441"/>
      <c r="N50" s="441"/>
      <c r="O50" s="441"/>
      <c r="P50" s="441"/>
      <c r="Q50" s="441"/>
      <c r="R50" s="441"/>
      <c r="S50" s="441"/>
      <c r="T50" s="441"/>
      <c r="U50" s="453"/>
      <c r="V50" s="453"/>
      <c r="W50" s="453"/>
      <c r="X50" s="453"/>
      <c r="Y50" s="453"/>
      <c r="Z50" s="453"/>
      <c r="AA50" s="453"/>
      <c r="AB50" s="441"/>
      <c r="AC50" s="441"/>
      <c r="AD50" s="441"/>
      <c r="AE50" s="441"/>
      <c r="AF50" s="441"/>
      <c r="AG50" s="441"/>
    </row>
    <row r="51" spans="5:33" ht="14.25">
      <c r="E51" s="441"/>
      <c r="F51" s="441"/>
      <c r="G51" s="441"/>
      <c r="H51" s="441"/>
      <c r="I51" s="441"/>
      <c r="J51" s="441"/>
      <c r="K51" s="441"/>
      <c r="L51" s="441"/>
      <c r="M51" s="441"/>
      <c r="N51" s="441"/>
      <c r="O51" s="441"/>
      <c r="P51" s="441"/>
      <c r="Q51" s="441"/>
      <c r="R51" s="441"/>
      <c r="S51" s="441"/>
      <c r="T51" s="441"/>
      <c r="U51" s="453"/>
      <c r="V51" s="453"/>
      <c r="W51" s="453"/>
      <c r="X51" s="453"/>
      <c r="Y51" s="453"/>
      <c r="Z51" s="453"/>
      <c r="AA51" s="453"/>
      <c r="AB51" s="441"/>
      <c r="AC51" s="441"/>
      <c r="AD51" s="441"/>
      <c r="AE51" s="441"/>
      <c r="AF51" s="441"/>
      <c r="AG51" s="441"/>
    </row>
  </sheetData>
  <sheetProtection/>
  <mergeCells count="10">
    <mergeCell ref="P6:S6"/>
    <mergeCell ref="P7:S7"/>
    <mergeCell ref="P8:S8"/>
    <mergeCell ref="P9:S9"/>
    <mergeCell ref="P10:S10"/>
    <mergeCell ref="C7:F7"/>
    <mergeCell ref="C8:F8"/>
    <mergeCell ref="C9:F9"/>
    <mergeCell ref="C10:F10"/>
    <mergeCell ref="C6:F6"/>
  </mergeCells>
  <dataValidations count="3">
    <dataValidation type="list" allowBlank="1" showInputMessage="1" showErrorMessage="1" sqref="C8:F8">
      <formula1>$AF$17:$AF$44</formula1>
    </dataValidation>
    <dataValidation type="list" allowBlank="1" showInputMessage="1" showErrorMessage="1" sqref="C9:F9">
      <formula1>$AD$17:$AD$23</formula1>
    </dataValidation>
    <dataValidation type="list" allowBlank="1" showInputMessage="1" showErrorMessage="1" sqref="P10:S10">
      <formula1>$AD$27:$AD$29</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965"/>
  <sheetViews>
    <sheetView zoomScalePageLayoutView="0" workbookViewId="0" topLeftCell="A1">
      <pane xSplit="1" ySplit="3" topLeftCell="B643" activePane="bottomRight" state="frozen"/>
      <selection pane="topLeft" activeCell="A1" sqref="A1"/>
      <selection pane="topRight" activeCell="B1" sqref="B1"/>
      <selection pane="bottomLeft" activeCell="A3" sqref="A3"/>
      <selection pane="bottomRight" activeCell="A651" sqref="A651:G669"/>
    </sheetView>
  </sheetViews>
  <sheetFormatPr defaultColWidth="9.140625" defaultRowHeight="13.5" customHeight="1"/>
  <cols>
    <col min="1" max="1" width="19.28125" style="288" bestFit="1" customWidth="1"/>
    <col min="2" max="2" width="15.28125" style="288" customWidth="1"/>
    <col min="3" max="3" width="84.140625" style="289" customWidth="1"/>
    <col min="4" max="4" width="12.7109375" style="290" customWidth="1"/>
    <col min="5" max="7" width="7.57421875" style="288" customWidth="1"/>
    <col min="8" max="8" width="14.8515625" style="293" customWidth="1"/>
    <col min="9" max="9" width="66.8515625" style="291" customWidth="1"/>
    <col min="10" max="16384" width="9.140625" style="291" customWidth="1"/>
  </cols>
  <sheetData>
    <row r="1" spans="1:7" ht="17.25">
      <c r="A1" s="543" t="s">
        <v>2130</v>
      </c>
      <c r="B1" s="543"/>
      <c r="C1" s="543"/>
      <c r="D1" s="543"/>
      <c r="E1" s="543"/>
      <c r="F1" s="543"/>
      <c r="G1" s="543"/>
    </row>
    <row r="2" spans="1:7" ht="15">
      <c r="A2" s="542" t="s">
        <v>2490</v>
      </c>
      <c r="B2" s="542"/>
      <c r="C2" s="542"/>
      <c r="D2" s="542"/>
      <c r="E2" s="542"/>
      <c r="F2" s="542"/>
      <c r="G2" s="542"/>
    </row>
    <row r="3" spans="1:9" ht="31.5" customHeight="1" thickBot="1">
      <c r="A3" s="339" t="s">
        <v>21</v>
      </c>
      <c r="B3" s="339" t="s">
        <v>22</v>
      </c>
      <c r="C3" s="295" t="s">
        <v>23</v>
      </c>
      <c r="D3" s="296" t="s">
        <v>24</v>
      </c>
      <c r="E3" s="297" t="s">
        <v>2479</v>
      </c>
      <c r="F3" s="297" t="s">
        <v>2480</v>
      </c>
      <c r="G3" s="298" t="s">
        <v>2481</v>
      </c>
      <c r="H3" s="337" t="s">
        <v>2433</v>
      </c>
      <c r="I3" s="338" t="s">
        <v>2434</v>
      </c>
    </row>
    <row r="4" spans="1:9" ht="13.5" customHeight="1">
      <c r="A4" s="329"/>
      <c r="B4" s="330"/>
      <c r="C4" s="331" t="s">
        <v>2000</v>
      </c>
      <c r="D4" s="332"/>
      <c r="E4" s="333"/>
      <c r="F4" s="333"/>
      <c r="G4" s="334"/>
      <c r="H4" s="335"/>
      <c r="I4" s="336"/>
    </row>
    <row r="5" spans="1:9" ht="13.5" customHeight="1">
      <c r="A5" s="302" t="s">
        <v>554</v>
      </c>
      <c r="B5" s="302" t="s">
        <v>555</v>
      </c>
      <c r="C5" s="303" t="s">
        <v>556</v>
      </c>
      <c r="D5" s="304" t="s">
        <v>25</v>
      </c>
      <c r="E5" s="302">
        <v>1</v>
      </c>
      <c r="F5" s="302">
        <v>10</v>
      </c>
      <c r="G5" s="305">
        <v>16</v>
      </c>
      <c r="H5" s="301"/>
      <c r="I5" s="299"/>
    </row>
    <row r="6" spans="1:9" ht="13.5" customHeight="1">
      <c r="A6" s="302" t="s">
        <v>557</v>
      </c>
      <c r="B6" s="302" t="s">
        <v>555</v>
      </c>
      <c r="C6" s="303" t="s">
        <v>556</v>
      </c>
      <c r="D6" s="304" t="s">
        <v>26</v>
      </c>
      <c r="E6" s="302">
        <v>1</v>
      </c>
      <c r="F6" s="302">
        <v>10</v>
      </c>
      <c r="G6" s="305">
        <v>12</v>
      </c>
      <c r="H6" s="301"/>
      <c r="I6" s="299"/>
    </row>
    <row r="7" spans="1:9" ht="13.5" customHeight="1">
      <c r="A7" s="302" t="s">
        <v>558</v>
      </c>
      <c r="B7" s="302" t="s">
        <v>559</v>
      </c>
      <c r="C7" s="303" t="s">
        <v>560</v>
      </c>
      <c r="D7" s="304" t="s">
        <v>25</v>
      </c>
      <c r="E7" s="302">
        <v>1</v>
      </c>
      <c r="F7" s="302">
        <v>11</v>
      </c>
      <c r="G7" s="305">
        <v>13</v>
      </c>
      <c r="H7" s="301"/>
      <c r="I7" s="299"/>
    </row>
    <row r="8" spans="1:9" ht="13.5" customHeight="1">
      <c r="A8" s="302" t="s">
        <v>561</v>
      </c>
      <c r="B8" s="302" t="s">
        <v>559</v>
      </c>
      <c r="C8" s="303" t="s">
        <v>562</v>
      </c>
      <c r="D8" s="304" t="s">
        <v>25</v>
      </c>
      <c r="E8" s="302">
        <v>2</v>
      </c>
      <c r="F8" s="302">
        <v>11</v>
      </c>
      <c r="G8" s="305">
        <v>26</v>
      </c>
      <c r="H8" s="301"/>
      <c r="I8" s="299"/>
    </row>
    <row r="9" spans="1:9" ht="13.5" customHeight="1">
      <c r="A9" s="302" t="s">
        <v>563</v>
      </c>
      <c r="B9" s="302" t="s">
        <v>564</v>
      </c>
      <c r="C9" s="303" t="s">
        <v>565</v>
      </c>
      <c r="D9" s="304" t="s">
        <v>25</v>
      </c>
      <c r="E9" s="302">
        <v>1</v>
      </c>
      <c r="F9" s="302">
        <v>16</v>
      </c>
      <c r="G9" s="305">
        <v>26</v>
      </c>
      <c r="H9" s="301"/>
      <c r="I9" s="299"/>
    </row>
    <row r="10" spans="1:9" ht="13.5" customHeight="1">
      <c r="A10" s="302" t="s">
        <v>566</v>
      </c>
      <c r="B10" s="302" t="s">
        <v>564</v>
      </c>
      <c r="C10" s="303" t="s">
        <v>565</v>
      </c>
      <c r="D10" s="304" t="s">
        <v>26</v>
      </c>
      <c r="E10" s="302">
        <v>1</v>
      </c>
      <c r="F10" s="302">
        <v>16</v>
      </c>
      <c r="G10" s="305">
        <v>18</v>
      </c>
      <c r="H10" s="301"/>
      <c r="I10" s="299"/>
    </row>
    <row r="11" spans="1:9" ht="13.5" customHeight="1">
      <c r="A11" s="302" t="s">
        <v>567</v>
      </c>
      <c r="B11" s="302" t="s">
        <v>568</v>
      </c>
      <c r="C11" s="303" t="s">
        <v>569</v>
      </c>
      <c r="D11" s="304" t="s">
        <v>26</v>
      </c>
      <c r="E11" s="302">
        <v>3</v>
      </c>
      <c r="F11" s="302">
        <v>18</v>
      </c>
      <c r="G11" s="305">
        <v>60</v>
      </c>
      <c r="H11" s="301"/>
      <c r="I11" s="299"/>
    </row>
    <row r="12" spans="1:9" ht="13.5" customHeight="1">
      <c r="A12" s="302" t="s">
        <v>570</v>
      </c>
      <c r="B12" s="302" t="s">
        <v>571</v>
      </c>
      <c r="C12" s="303" t="s">
        <v>572</v>
      </c>
      <c r="D12" s="304" t="s">
        <v>25</v>
      </c>
      <c r="E12" s="302">
        <v>1</v>
      </c>
      <c r="F12" s="302">
        <v>21</v>
      </c>
      <c r="G12" s="305">
        <v>26</v>
      </c>
      <c r="H12" s="301"/>
      <c r="I12" s="299"/>
    </row>
    <row r="13" spans="1:9" ht="13.5" customHeight="1">
      <c r="A13" s="302" t="s">
        <v>573</v>
      </c>
      <c r="B13" s="302" t="s">
        <v>571</v>
      </c>
      <c r="C13" s="303" t="s">
        <v>572</v>
      </c>
      <c r="D13" s="304" t="s">
        <v>26</v>
      </c>
      <c r="E13" s="302">
        <v>1</v>
      </c>
      <c r="F13" s="302">
        <v>21</v>
      </c>
      <c r="G13" s="305">
        <v>22</v>
      </c>
      <c r="H13" s="301"/>
      <c r="I13" s="299"/>
    </row>
    <row r="14" spans="1:9" ht="13.5" customHeight="1">
      <c r="A14" s="302" t="s">
        <v>574</v>
      </c>
      <c r="B14" s="302" t="s">
        <v>575</v>
      </c>
      <c r="C14" s="303" t="s">
        <v>576</v>
      </c>
      <c r="D14" s="304" t="s">
        <v>25</v>
      </c>
      <c r="E14" s="302">
        <v>1</v>
      </c>
      <c r="F14" s="302">
        <v>23</v>
      </c>
      <c r="G14" s="305">
        <v>29</v>
      </c>
      <c r="H14" s="301"/>
      <c r="I14" s="299"/>
    </row>
    <row r="15" spans="1:9" ht="13.5" customHeight="1">
      <c r="A15" s="302" t="s">
        <v>577</v>
      </c>
      <c r="B15" s="302" t="s">
        <v>575</v>
      </c>
      <c r="C15" s="303" t="s">
        <v>576</v>
      </c>
      <c r="D15" s="304" t="s">
        <v>26</v>
      </c>
      <c r="E15" s="302">
        <v>1</v>
      </c>
      <c r="F15" s="302">
        <v>23</v>
      </c>
      <c r="G15" s="305">
        <v>25</v>
      </c>
      <c r="H15" s="301"/>
      <c r="I15" s="299"/>
    </row>
    <row r="16" spans="1:9" ht="13.5" customHeight="1">
      <c r="A16" s="302" t="s">
        <v>578</v>
      </c>
      <c r="B16" s="302" t="s">
        <v>579</v>
      </c>
      <c r="C16" s="303" t="s">
        <v>580</v>
      </c>
      <c r="D16" s="304" t="s">
        <v>26</v>
      </c>
      <c r="E16" s="302">
        <v>3</v>
      </c>
      <c r="F16" s="302">
        <v>26</v>
      </c>
      <c r="G16" s="305">
        <v>82</v>
      </c>
      <c r="H16" s="301"/>
      <c r="I16" s="299"/>
    </row>
    <row r="17" spans="1:9" ht="13.5" customHeight="1">
      <c r="A17" s="302" t="s">
        <v>581</v>
      </c>
      <c r="B17" s="302" t="s">
        <v>579</v>
      </c>
      <c r="C17" s="303" t="s">
        <v>582</v>
      </c>
      <c r="D17" s="304" t="s">
        <v>26</v>
      </c>
      <c r="E17" s="302">
        <v>4</v>
      </c>
      <c r="F17" s="302">
        <v>26</v>
      </c>
      <c r="G17" s="305">
        <v>108</v>
      </c>
      <c r="H17" s="301"/>
      <c r="I17" s="299"/>
    </row>
    <row r="18" spans="1:9" ht="13.5" customHeight="1">
      <c r="A18" s="302" t="s">
        <v>583</v>
      </c>
      <c r="B18" s="302" t="s">
        <v>579</v>
      </c>
      <c r="C18" s="303" t="s">
        <v>584</v>
      </c>
      <c r="D18" s="304" t="s">
        <v>26</v>
      </c>
      <c r="E18" s="302">
        <v>6</v>
      </c>
      <c r="F18" s="302">
        <v>26</v>
      </c>
      <c r="G18" s="305">
        <v>162</v>
      </c>
      <c r="H18" s="301"/>
      <c r="I18" s="299"/>
    </row>
    <row r="19" spans="1:9" ht="13.5" customHeight="1">
      <c r="A19" s="302" t="s">
        <v>585</v>
      </c>
      <c r="B19" s="302" t="s">
        <v>579</v>
      </c>
      <c r="C19" s="303" t="s">
        <v>586</v>
      </c>
      <c r="D19" s="304" t="s">
        <v>26</v>
      </c>
      <c r="E19" s="302">
        <v>8</v>
      </c>
      <c r="F19" s="302">
        <v>26</v>
      </c>
      <c r="G19" s="305">
        <v>216</v>
      </c>
      <c r="H19" s="301"/>
      <c r="I19" s="299"/>
    </row>
    <row r="20" spans="1:9" ht="13.5" customHeight="1">
      <c r="A20" s="302" t="s">
        <v>587</v>
      </c>
      <c r="B20" s="302" t="s">
        <v>588</v>
      </c>
      <c r="C20" s="303" t="s">
        <v>589</v>
      </c>
      <c r="D20" s="304" t="s">
        <v>25</v>
      </c>
      <c r="E20" s="302">
        <v>1</v>
      </c>
      <c r="F20" s="302">
        <v>28</v>
      </c>
      <c r="G20" s="305">
        <v>35</v>
      </c>
      <c r="H20" s="301"/>
      <c r="I20" s="299"/>
    </row>
    <row r="21" spans="1:9" ht="13.5" customHeight="1">
      <c r="A21" s="302" t="s">
        <v>590</v>
      </c>
      <c r="B21" s="302" t="s">
        <v>588</v>
      </c>
      <c r="C21" s="303" t="s">
        <v>589</v>
      </c>
      <c r="D21" s="304" t="s">
        <v>26</v>
      </c>
      <c r="E21" s="302">
        <v>1</v>
      </c>
      <c r="F21" s="302">
        <v>28</v>
      </c>
      <c r="G21" s="305">
        <v>28</v>
      </c>
      <c r="H21" s="301"/>
      <c r="I21" s="299"/>
    </row>
    <row r="22" spans="1:9" ht="13.5" customHeight="1">
      <c r="A22" s="302" t="s">
        <v>591</v>
      </c>
      <c r="B22" s="302" t="s">
        <v>592</v>
      </c>
      <c r="C22" s="303" t="s">
        <v>593</v>
      </c>
      <c r="D22" s="304" t="s">
        <v>26</v>
      </c>
      <c r="E22" s="302">
        <v>3</v>
      </c>
      <c r="F22" s="302">
        <v>32</v>
      </c>
      <c r="G22" s="305">
        <v>114</v>
      </c>
      <c r="H22" s="301"/>
      <c r="I22" s="299"/>
    </row>
    <row r="23" spans="1:9" ht="13.5" customHeight="1">
      <c r="A23" s="302" t="s">
        <v>594</v>
      </c>
      <c r="B23" s="302" t="s">
        <v>592</v>
      </c>
      <c r="C23" s="303" t="s">
        <v>595</v>
      </c>
      <c r="D23" s="304" t="s">
        <v>26</v>
      </c>
      <c r="E23" s="302">
        <v>4</v>
      </c>
      <c r="F23" s="302">
        <v>32</v>
      </c>
      <c r="G23" s="305">
        <v>152</v>
      </c>
      <c r="H23" s="301"/>
      <c r="I23" s="299"/>
    </row>
    <row r="24" spans="1:9" ht="13.5" customHeight="1">
      <c r="A24" s="302" t="s">
        <v>596</v>
      </c>
      <c r="B24" s="302" t="s">
        <v>592</v>
      </c>
      <c r="C24" s="303" t="s">
        <v>597</v>
      </c>
      <c r="D24" s="304" t="s">
        <v>26</v>
      </c>
      <c r="E24" s="302">
        <v>6</v>
      </c>
      <c r="F24" s="302">
        <v>32</v>
      </c>
      <c r="G24" s="305">
        <v>228</v>
      </c>
      <c r="H24" s="301"/>
      <c r="I24" s="299"/>
    </row>
    <row r="25" spans="1:9" ht="13.5" customHeight="1">
      <c r="A25" s="302" t="s">
        <v>598</v>
      </c>
      <c r="B25" s="302" t="s">
        <v>592</v>
      </c>
      <c r="C25" s="303" t="s">
        <v>599</v>
      </c>
      <c r="D25" s="304" t="s">
        <v>26</v>
      </c>
      <c r="E25" s="302">
        <v>8</v>
      </c>
      <c r="F25" s="302">
        <v>32</v>
      </c>
      <c r="G25" s="305">
        <v>304</v>
      </c>
      <c r="H25" s="301"/>
      <c r="I25" s="299"/>
    </row>
    <row r="26" spans="1:9" ht="13.5" customHeight="1">
      <c r="A26" s="302" t="s">
        <v>600</v>
      </c>
      <c r="B26" s="302" t="s">
        <v>601</v>
      </c>
      <c r="C26" s="303" t="s">
        <v>602</v>
      </c>
      <c r="D26" s="304" t="s">
        <v>25</v>
      </c>
      <c r="E26" s="302">
        <v>1</v>
      </c>
      <c r="F26" s="302">
        <v>38</v>
      </c>
      <c r="G26" s="305">
        <v>46</v>
      </c>
      <c r="H26" s="301"/>
      <c r="I26" s="299"/>
    </row>
    <row r="27" spans="1:9" ht="13.5" customHeight="1">
      <c r="A27" s="302" t="s">
        <v>603</v>
      </c>
      <c r="B27" s="302" t="s">
        <v>601</v>
      </c>
      <c r="C27" s="303" t="s">
        <v>602</v>
      </c>
      <c r="D27" s="304" t="s">
        <v>26</v>
      </c>
      <c r="E27" s="302">
        <v>1</v>
      </c>
      <c r="F27" s="302">
        <v>38</v>
      </c>
      <c r="G27" s="305">
        <v>36</v>
      </c>
      <c r="H27" s="301"/>
      <c r="I27" s="299"/>
    </row>
    <row r="28" spans="1:9" ht="13.5" customHeight="1">
      <c r="A28" s="302" t="s">
        <v>604</v>
      </c>
      <c r="B28" s="302" t="s">
        <v>605</v>
      </c>
      <c r="C28" s="303" t="s">
        <v>606</v>
      </c>
      <c r="D28" s="304" t="s">
        <v>26</v>
      </c>
      <c r="E28" s="302">
        <v>1</v>
      </c>
      <c r="F28" s="302">
        <v>42</v>
      </c>
      <c r="G28" s="305">
        <v>48</v>
      </c>
      <c r="H28" s="301"/>
      <c r="I28" s="299"/>
    </row>
    <row r="29" spans="1:9" ht="13.5" customHeight="1">
      <c r="A29" s="302" t="s">
        <v>607</v>
      </c>
      <c r="B29" s="302" t="s">
        <v>605</v>
      </c>
      <c r="C29" s="303" t="s">
        <v>608</v>
      </c>
      <c r="D29" s="304" t="s">
        <v>26</v>
      </c>
      <c r="E29" s="302">
        <v>2</v>
      </c>
      <c r="F29" s="302">
        <v>42</v>
      </c>
      <c r="G29" s="305">
        <v>100</v>
      </c>
      <c r="H29" s="301"/>
      <c r="I29" s="299"/>
    </row>
    <row r="30" spans="1:9" ht="13.5" customHeight="1">
      <c r="A30" s="302" t="s">
        <v>609</v>
      </c>
      <c r="B30" s="302" t="s">
        <v>605</v>
      </c>
      <c r="C30" s="303" t="s">
        <v>610</v>
      </c>
      <c r="D30" s="304" t="s">
        <v>26</v>
      </c>
      <c r="E30" s="302">
        <v>3</v>
      </c>
      <c r="F30" s="302">
        <v>42</v>
      </c>
      <c r="G30" s="305">
        <v>141</v>
      </c>
      <c r="H30" s="301"/>
      <c r="I30" s="299"/>
    </row>
    <row r="31" spans="1:9" ht="13.5" customHeight="1">
      <c r="A31" s="302" t="s">
        <v>611</v>
      </c>
      <c r="B31" s="302" t="s">
        <v>605</v>
      </c>
      <c r="C31" s="303" t="s">
        <v>612</v>
      </c>
      <c r="D31" s="304" t="s">
        <v>26</v>
      </c>
      <c r="E31" s="302">
        <v>4</v>
      </c>
      <c r="F31" s="302">
        <v>42</v>
      </c>
      <c r="G31" s="305">
        <v>188</v>
      </c>
      <c r="H31" s="301"/>
      <c r="I31" s="299"/>
    </row>
    <row r="32" spans="1:9" ht="13.5" customHeight="1">
      <c r="A32" s="302" t="s">
        <v>613</v>
      </c>
      <c r="B32" s="302" t="s">
        <v>605</v>
      </c>
      <c r="C32" s="303" t="s">
        <v>614</v>
      </c>
      <c r="D32" s="304" t="s">
        <v>26</v>
      </c>
      <c r="E32" s="302">
        <v>6</v>
      </c>
      <c r="F32" s="302">
        <v>42</v>
      </c>
      <c r="G32" s="305">
        <v>282</v>
      </c>
      <c r="H32" s="301"/>
      <c r="I32" s="299"/>
    </row>
    <row r="33" spans="1:9" ht="13.5" customHeight="1">
      <c r="A33" s="302" t="s">
        <v>615</v>
      </c>
      <c r="B33" s="302" t="s">
        <v>605</v>
      </c>
      <c r="C33" s="303" t="s">
        <v>616</v>
      </c>
      <c r="D33" s="304" t="s">
        <v>26</v>
      </c>
      <c r="E33" s="302">
        <v>8</v>
      </c>
      <c r="F33" s="302">
        <v>42</v>
      </c>
      <c r="G33" s="305">
        <v>376</v>
      </c>
      <c r="H33" s="301"/>
      <c r="I33" s="299"/>
    </row>
    <row r="34" spans="1:9" ht="13.5" customHeight="1">
      <c r="A34" s="302" t="s">
        <v>617</v>
      </c>
      <c r="B34" s="302" t="s">
        <v>618</v>
      </c>
      <c r="C34" s="303" t="s">
        <v>619</v>
      </c>
      <c r="D34" s="304" t="s">
        <v>25</v>
      </c>
      <c r="E34" s="302">
        <v>1</v>
      </c>
      <c r="F34" s="302">
        <v>10</v>
      </c>
      <c r="G34" s="305">
        <v>15</v>
      </c>
      <c r="H34" s="301"/>
      <c r="I34" s="299"/>
    </row>
    <row r="35" spans="1:9" ht="13.5" customHeight="1">
      <c r="A35" s="302" t="s">
        <v>620</v>
      </c>
      <c r="B35" s="302" t="s">
        <v>621</v>
      </c>
      <c r="C35" s="303" t="s">
        <v>622</v>
      </c>
      <c r="D35" s="304" t="s">
        <v>25</v>
      </c>
      <c r="E35" s="302">
        <v>1</v>
      </c>
      <c r="F35" s="302">
        <v>13</v>
      </c>
      <c r="G35" s="305">
        <v>17</v>
      </c>
      <c r="H35" s="301"/>
      <c r="I35" s="299"/>
    </row>
    <row r="36" spans="1:9" ht="13.5" customHeight="1">
      <c r="A36" s="302" t="s">
        <v>623</v>
      </c>
      <c r="B36" s="302" t="s">
        <v>621</v>
      </c>
      <c r="C36" s="303" t="s">
        <v>624</v>
      </c>
      <c r="D36" s="304" t="s">
        <v>26</v>
      </c>
      <c r="E36" s="302">
        <v>1</v>
      </c>
      <c r="F36" s="302">
        <v>13</v>
      </c>
      <c r="G36" s="305">
        <v>15</v>
      </c>
      <c r="H36" s="301"/>
      <c r="I36" s="299"/>
    </row>
    <row r="37" spans="1:9" ht="13.5" customHeight="1">
      <c r="A37" s="302" t="s">
        <v>625</v>
      </c>
      <c r="B37" s="302" t="s">
        <v>621</v>
      </c>
      <c r="C37" s="303" t="s">
        <v>626</v>
      </c>
      <c r="D37" s="304" t="s">
        <v>25</v>
      </c>
      <c r="E37" s="302">
        <v>2</v>
      </c>
      <c r="F37" s="302">
        <v>13</v>
      </c>
      <c r="G37" s="305">
        <v>31</v>
      </c>
      <c r="H37" s="301"/>
      <c r="I37" s="299"/>
    </row>
    <row r="38" spans="1:9" ht="13.5" customHeight="1">
      <c r="A38" s="302" t="s">
        <v>627</v>
      </c>
      <c r="B38" s="302" t="s">
        <v>621</v>
      </c>
      <c r="C38" s="303" t="s">
        <v>628</v>
      </c>
      <c r="D38" s="304" t="s">
        <v>26</v>
      </c>
      <c r="E38" s="302">
        <v>2</v>
      </c>
      <c r="F38" s="302">
        <v>13</v>
      </c>
      <c r="G38" s="305">
        <v>28</v>
      </c>
      <c r="H38" s="301"/>
      <c r="I38" s="299"/>
    </row>
    <row r="39" spans="1:9" ht="13.5" customHeight="1">
      <c r="A39" s="302" t="s">
        <v>629</v>
      </c>
      <c r="B39" s="302" t="s">
        <v>621</v>
      </c>
      <c r="C39" s="303" t="s">
        <v>630</v>
      </c>
      <c r="D39" s="304" t="s">
        <v>25</v>
      </c>
      <c r="E39" s="302">
        <v>3</v>
      </c>
      <c r="F39" s="302">
        <v>13</v>
      </c>
      <c r="G39" s="305">
        <v>48</v>
      </c>
      <c r="H39" s="301"/>
      <c r="I39" s="299"/>
    </row>
    <row r="40" spans="1:9" ht="13.5" customHeight="1">
      <c r="A40" s="302" t="s">
        <v>631</v>
      </c>
      <c r="B40" s="302" t="s">
        <v>632</v>
      </c>
      <c r="C40" s="303" t="s">
        <v>633</v>
      </c>
      <c r="D40" s="304" t="s">
        <v>25</v>
      </c>
      <c r="E40" s="302">
        <v>1</v>
      </c>
      <c r="F40" s="302">
        <v>15</v>
      </c>
      <c r="G40" s="305">
        <v>20</v>
      </c>
      <c r="H40" s="301"/>
      <c r="I40" s="299"/>
    </row>
    <row r="41" spans="1:9" ht="13.5" customHeight="1">
      <c r="A41" s="302" t="s">
        <v>634</v>
      </c>
      <c r="B41" s="302" t="s">
        <v>635</v>
      </c>
      <c r="C41" s="303" t="s">
        <v>636</v>
      </c>
      <c r="D41" s="304" t="s">
        <v>25</v>
      </c>
      <c r="E41" s="302">
        <v>1</v>
      </c>
      <c r="F41" s="302">
        <v>17</v>
      </c>
      <c r="G41" s="305">
        <v>24</v>
      </c>
      <c r="H41" s="301"/>
      <c r="I41" s="299"/>
    </row>
    <row r="42" spans="1:9" ht="13.5" customHeight="1">
      <c r="A42" s="302" t="s">
        <v>637</v>
      </c>
      <c r="B42" s="302" t="s">
        <v>635</v>
      </c>
      <c r="C42" s="303" t="s">
        <v>638</v>
      </c>
      <c r="D42" s="304" t="s">
        <v>25</v>
      </c>
      <c r="E42" s="302">
        <v>2</v>
      </c>
      <c r="F42" s="302">
        <v>17</v>
      </c>
      <c r="G42" s="305">
        <v>48</v>
      </c>
      <c r="H42" s="301"/>
      <c r="I42" s="299"/>
    </row>
    <row r="43" spans="1:9" ht="13.5" customHeight="1">
      <c r="A43" s="302" t="s">
        <v>639</v>
      </c>
      <c r="B43" s="302" t="s">
        <v>640</v>
      </c>
      <c r="C43" s="303" t="s">
        <v>641</v>
      </c>
      <c r="D43" s="304" t="s">
        <v>25</v>
      </c>
      <c r="E43" s="302">
        <v>1</v>
      </c>
      <c r="F43" s="302">
        <v>18</v>
      </c>
      <c r="G43" s="305">
        <v>26</v>
      </c>
      <c r="H43" s="301"/>
      <c r="I43" s="299"/>
    </row>
    <row r="44" spans="1:9" ht="13.5" customHeight="1">
      <c r="A44" s="302" t="s">
        <v>642</v>
      </c>
      <c r="B44" s="302" t="s">
        <v>640</v>
      </c>
      <c r="C44" s="303" t="s">
        <v>643</v>
      </c>
      <c r="D44" s="304" t="s">
        <v>26</v>
      </c>
      <c r="E44" s="302">
        <v>1</v>
      </c>
      <c r="F44" s="302">
        <v>18</v>
      </c>
      <c r="G44" s="305">
        <v>20</v>
      </c>
      <c r="H44" s="301"/>
      <c r="I44" s="299"/>
    </row>
    <row r="45" spans="1:9" ht="13.5" customHeight="1">
      <c r="A45" s="302" t="s">
        <v>644</v>
      </c>
      <c r="B45" s="302" t="s">
        <v>640</v>
      </c>
      <c r="C45" s="303" t="s">
        <v>645</v>
      </c>
      <c r="D45" s="304" t="s">
        <v>25</v>
      </c>
      <c r="E45" s="302">
        <v>2</v>
      </c>
      <c r="F45" s="302">
        <v>18</v>
      </c>
      <c r="G45" s="305">
        <v>45</v>
      </c>
      <c r="H45" s="301"/>
      <c r="I45" s="299"/>
    </row>
    <row r="46" spans="1:9" ht="13.5" customHeight="1">
      <c r="A46" s="302" t="s">
        <v>646</v>
      </c>
      <c r="B46" s="302" t="s">
        <v>640</v>
      </c>
      <c r="C46" s="303" t="s">
        <v>647</v>
      </c>
      <c r="D46" s="304" t="s">
        <v>26</v>
      </c>
      <c r="E46" s="302">
        <v>2</v>
      </c>
      <c r="F46" s="302">
        <v>18</v>
      </c>
      <c r="G46" s="305">
        <v>38</v>
      </c>
      <c r="H46" s="301"/>
      <c r="I46" s="299"/>
    </row>
    <row r="47" spans="1:9" ht="13.5" customHeight="1">
      <c r="A47" s="302" t="s">
        <v>648</v>
      </c>
      <c r="B47" s="302" t="s">
        <v>640</v>
      </c>
      <c r="C47" s="303" t="s">
        <v>649</v>
      </c>
      <c r="D47" s="304" t="s">
        <v>25</v>
      </c>
      <c r="E47" s="306">
        <v>4</v>
      </c>
      <c r="F47" s="302">
        <v>18</v>
      </c>
      <c r="G47" s="305">
        <v>90</v>
      </c>
      <c r="H47" s="307">
        <v>40463</v>
      </c>
      <c r="I47" s="299" t="s">
        <v>2385</v>
      </c>
    </row>
    <row r="48" spans="1:9" ht="13.5" customHeight="1">
      <c r="A48" s="302" t="s">
        <v>650</v>
      </c>
      <c r="B48" s="302" t="s">
        <v>651</v>
      </c>
      <c r="C48" s="303" t="s">
        <v>652</v>
      </c>
      <c r="D48" s="304" t="s">
        <v>25</v>
      </c>
      <c r="E48" s="302">
        <v>1</v>
      </c>
      <c r="F48" s="302">
        <v>20</v>
      </c>
      <c r="G48" s="305">
        <v>23</v>
      </c>
      <c r="H48" s="301"/>
      <c r="I48" s="299"/>
    </row>
    <row r="49" spans="1:9" ht="13.5" customHeight="1">
      <c r="A49" s="302" t="s">
        <v>653</v>
      </c>
      <c r="B49" s="302" t="s">
        <v>651</v>
      </c>
      <c r="C49" s="303" t="s">
        <v>654</v>
      </c>
      <c r="D49" s="304" t="s">
        <v>25</v>
      </c>
      <c r="E49" s="302">
        <v>2</v>
      </c>
      <c r="F49" s="302">
        <v>20</v>
      </c>
      <c r="G49" s="305">
        <v>46</v>
      </c>
      <c r="H49" s="301"/>
      <c r="I49" s="299"/>
    </row>
    <row r="50" spans="1:9" ht="13.5" customHeight="1">
      <c r="A50" s="302" t="s">
        <v>655</v>
      </c>
      <c r="B50" s="302" t="s">
        <v>656</v>
      </c>
      <c r="C50" s="303" t="s">
        <v>657</v>
      </c>
      <c r="D50" s="304" t="s">
        <v>25</v>
      </c>
      <c r="E50" s="302">
        <v>1</v>
      </c>
      <c r="F50" s="302">
        <v>22</v>
      </c>
      <c r="G50" s="305">
        <v>24</v>
      </c>
      <c r="H50" s="301"/>
      <c r="I50" s="299"/>
    </row>
    <row r="51" spans="1:9" ht="13.5" customHeight="1">
      <c r="A51" s="302" t="s">
        <v>658</v>
      </c>
      <c r="B51" s="302" t="s">
        <v>656</v>
      </c>
      <c r="C51" s="303" t="s">
        <v>659</v>
      </c>
      <c r="D51" s="304" t="s">
        <v>25</v>
      </c>
      <c r="E51" s="302">
        <v>2</v>
      </c>
      <c r="F51" s="302">
        <v>22</v>
      </c>
      <c r="G51" s="305">
        <v>48</v>
      </c>
      <c r="H51" s="301"/>
      <c r="I51" s="299"/>
    </row>
    <row r="52" spans="1:9" ht="13.5" customHeight="1">
      <c r="A52" s="302" t="s">
        <v>660</v>
      </c>
      <c r="B52" s="302" t="s">
        <v>656</v>
      </c>
      <c r="C52" s="303" t="s">
        <v>661</v>
      </c>
      <c r="D52" s="304" t="s">
        <v>25</v>
      </c>
      <c r="E52" s="302">
        <v>3</v>
      </c>
      <c r="F52" s="302">
        <v>22</v>
      </c>
      <c r="G52" s="305">
        <v>72</v>
      </c>
      <c r="H52" s="301"/>
      <c r="I52" s="299"/>
    </row>
    <row r="53" spans="1:9" ht="13.5" customHeight="1">
      <c r="A53" s="302" t="s">
        <v>662</v>
      </c>
      <c r="B53" s="302" t="s">
        <v>663</v>
      </c>
      <c r="C53" s="303" t="s">
        <v>664</v>
      </c>
      <c r="D53" s="304" t="s">
        <v>25</v>
      </c>
      <c r="E53" s="302">
        <v>1</v>
      </c>
      <c r="F53" s="302">
        <v>25</v>
      </c>
      <c r="G53" s="305">
        <v>33</v>
      </c>
      <c r="H53" s="301"/>
      <c r="I53" s="299"/>
    </row>
    <row r="54" spans="1:9" ht="13.5" customHeight="1">
      <c r="A54" s="302" t="s">
        <v>665</v>
      </c>
      <c r="B54" s="302" t="s">
        <v>663</v>
      </c>
      <c r="C54" s="303" t="s">
        <v>666</v>
      </c>
      <c r="D54" s="304" t="s">
        <v>25</v>
      </c>
      <c r="E54" s="302">
        <v>2</v>
      </c>
      <c r="F54" s="302">
        <v>25</v>
      </c>
      <c r="G54" s="305">
        <v>66</v>
      </c>
      <c r="H54" s="301"/>
      <c r="I54" s="299"/>
    </row>
    <row r="55" spans="1:9" ht="13.5" customHeight="1">
      <c r="A55" s="302" t="s">
        <v>667</v>
      </c>
      <c r="B55" s="302" t="s">
        <v>668</v>
      </c>
      <c r="C55" s="303" t="s">
        <v>669</v>
      </c>
      <c r="D55" s="304" t="s">
        <v>25</v>
      </c>
      <c r="E55" s="302">
        <v>1</v>
      </c>
      <c r="F55" s="302">
        <v>26</v>
      </c>
      <c r="G55" s="305">
        <v>33</v>
      </c>
      <c r="H55" s="301"/>
      <c r="I55" s="299"/>
    </row>
    <row r="56" spans="1:9" ht="13.5" customHeight="1">
      <c r="A56" s="302" t="s">
        <v>670</v>
      </c>
      <c r="B56" s="302" t="s">
        <v>668</v>
      </c>
      <c r="C56" s="303" t="s">
        <v>671</v>
      </c>
      <c r="D56" s="304" t="s">
        <v>26</v>
      </c>
      <c r="E56" s="302">
        <v>1</v>
      </c>
      <c r="F56" s="302">
        <v>26</v>
      </c>
      <c r="G56" s="305">
        <v>27</v>
      </c>
      <c r="H56" s="301"/>
      <c r="I56" s="299"/>
    </row>
    <row r="57" spans="1:9" ht="13.5" customHeight="1">
      <c r="A57" s="302" t="s">
        <v>672</v>
      </c>
      <c r="B57" s="302" t="s">
        <v>668</v>
      </c>
      <c r="C57" s="303" t="s">
        <v>673</v>
      </c>
      <c r="D57" s="304" t="s">
        <v>25</v>
      </c>
      <c r="E57" s="302">
        <v>2</v>
      </c>
      <c r="F57" s="302">
        <v>26</v>
      </c>
      <c r="G57" s="305">
        <v>66</v>
      </c>
      <c r="H57" s="301"/>
      <c r="I57" s="299"/>
    </row>
    <row r="58" spans="1:9" ht="13.5" customHeight="1">
      <c r="A58" s="302" t="s">
        <v>674</v>
      </c>
      <c r="B58" s="302" t="s">
        <v>668</v>
      </c>
      <c r="C58" s="303" t="s">
        <v>675</v>
      </c>
      <c r="D58" s="304" t="s">
        <v>26</v>
      </c>
      <c r="E58" s="302">
        <v>2</v>
      </c>
      <c r="F58" s="302">
        <v>26</v>
      </c>
      <c r="G58" s="305">
        <v>50</v>
      </c>
      <c r="H58" s="301"/>
      <c r="I58" s="299"/>
    </row>
    <row r="59" spans="1:9" ht="13.5" customHeight="1">
      <c r="A59" s="302" t="s">
        <v>676</v>
      </c>
      <c r="B59" s="302" t="s">
        <v>668</v>
      </c>
      <c r="C59" s="303" t="s">
        <v>677</v>
      </c>
      <c r="D59" s="304" t="s">
        <v>25</v>
      </c>
      <c r="E59" s="302">
        <v>3</v>
      </c>
      <c r="F59" s="302">
        <v>26</v>
      </c>
      <c r="G59" s="305">
        <v>99</v>
      </c>
      <c r="H59" s="301"/>
      <c r="I59" s="299"/>
    </row>
    <row r="60" spans="1:9" ht="13.5" customHeight="1">
      <c r="A60" s="302" t="s">
        <v>678</v>
      </c>
      <c r="B60" s="302" t="s">
        <v>668</v>
      </c>
      <c r="C60" s="303" t="s">
        <v>679</v>
      </c>
      <c r="D60" s="304" t="s">
        <v>26</v>
      </c>
      <c r="E60" s="302">
        <v>6</v>
      </c>
      <c r="F60" s="302">
        <v>26</v>
      </c>
      <c r="G60" s="305">
        <v>150</v>
      </c>
      <c r="H60" s="301"/>
      <c r="I60" s="299"/>
    </row>
    <row r="61" spans="1:9" ht="13.5" customHeight="1">
      <c r="A61" s="302" t="s">
        <v>680</v>
      </c>
      <c r="B61" s="302" t="s">
        <v>681</v>
      </c>
      <c r="C61" s="303" t="s">
        <v>682</v>
      </c>
      <c r="D61" s="304" t="s">
        <v>25</v>
      </c>
      <c r="E61" s="302">
        <v>1</v>
      </c>
      <c r="F61" s="302">
        <v>28</v>
      </c>
      <c r="G61" s="305">
        <v>33</v>
      </c>
      <c r="H61" s="301"/>
      <c r="I61" s="299"/>
    </row>
    <row r="62" spans="1:9" ht="13.5" customHeight="1">
      <c r="A62" s="302" t="s">
        <v>683</v>
      </c>
      <c r="B62" s="302" t="s">
        <v>684</v>
      </c>
      <c r="C62" s="303" t="s">
        <v>685</v>
      </c>
      <c r="D62" s="304" t="s">
        <v>25</v>
      </c>
      <c r="E62" s="302">
        <v>1</v>
      </c>
      <c r="F62" s="302">
        <v>9</v>
      </c>
      <c r="G62" s="305">
        <v>14</v>
      </c>
      <c r="H62" s="301"/>
      <c r="I62" s="299"/>
    </row>
    <row r="63" spans="1:9" ht="13.5" customHeight="1">
      <c r="A63" s="302" t="s">
        <v>686</v>
      </c>
      <c r="B63" s="302" t="s">
        <v>684</v>
      </c>
      <c r="C63" s="303" t="s">
        <v>687</v>
      </c>
      <c r="D63" s="304" t="s">
        <v>25</v>
      </c>
      <c r="E63" s="302">
        <v>2</v>
      </c>
      <c r="F63" s="302">
        <v>9</v>
      </c>
      <c r="G63" s="305">
        <v>23</v>
      </c>
      <c r="H63" s="301"/>
      <c r="I63" s="299"/>
    </row>
    <row r="64" spans="1:9" ht="13.5" customHeight="1">
      <c r="A64" s="302" t="s">
        <v>688</v>
      </c>
      <c r="B64" s="302" t="s">
        <v>689</v>
      </c>
      <c r="C64" s="303" t="s">
        <v>690</v>
      </c>
      <c r="D64" s="304" t="s">
        <v>26</v>
      </c>
      <c r="E64" s="302">
        <v>1</v>
      </c>
      <c r="F64" s="302">
        <v>7</v>
      </c>
      <c r="G64" s="305">
        <v>7</v>
      </c>
      <c r="H64" s="301"/>
      <c r="I64" s="299"/>
    </row>
    <row r="65" spans="1:9" ht="13.5" customHeight="1">
      <c r="A65" s="302" t="s">
        <v>691</v>
      </c>
      <c r="B65" s="302" t="s">
        <v>692</v>
      </c>
      <c r="C65" s="303" t="s">
        <v>693</v>
      </c>
      <c r="D65" s="304" t="s">
        <v>26</v>
      </c>
      <c r="E65" s="302">
        <v>1</v>
      </c>
      <c r="F65" s="302">
        <v>9</v>
      </c>
      <c r="G65" s="305">
        <v>9</v>
      </c>
      <c r="H65" s="301"/>
      <c r="I65" s="299"/>
    </row>
    <row r="66" spans="1:9" ht="13.5" customHeight="1">
      <c r="A66" s="302" t="s">
        <v>694</v>
      </c>
      <c r="B66" s="302" t="s">
        <v>695</v>
      </c>
      <c r="C66" s="303" t="s">
        <v>696</v>
      </c>
      <c r="D66" s="304" t="s">
        <v>26</v>
      </c>
      <c r="E66" s="302">
        <v>1</v>
      </c>
      <c r="F66" s="302">
        <v>11</v>
      </c>
      <c r="G66" s="305">
        <v>11</v>
      </c>
      <c r="H66" s="301"/>
      <c r="I66" s="299"/>
    </row>
    <row r="67" spans="1:9" ht="13.5" customHeight="1">
      <c r="A67" s="302" t="s">
        <v>2356</v>
      </c>
      <c r="B67" s="302" t="s">
        <v>2358</v>
      </c>
      <c r="C67" s="303" t="s">
        <v>2360</v>
      </c>
      <c r="D67" s="304" t="s">
        <v>26</v>
      </c>
      <c r="E67" s="302">
        <v>1</v>
      </c>
      <c r="F67" s="302">
        <v>13</v>
      </c>
      <c r="G67" s="305">
        <v>13</v>
      </c>
      <c r="H67" s="307">
        <v>40255</v>
      </c>
      <c r="I67" s="299" t="s">
        <v>2447</v>
      </c>
    </row>
    <row r="68" spans="1:9" ht="13.5" customHeight="1">
      <c r="A68" s="302" t="s">
        <v>697</v>
      </c>
      <c r="B68" s="302" t="s">
        <v>698</v>
      </c>
      <c r="C68" s="303" t="s">
        <v>699</v>
      </c>
      <c r="D68" s="304" t="s">
        <v>26</v>
      </c>
      <c r="E68" s="302">
        <v>1</v>
      </c>
      <c r="F68" s="302">
        <v>15</v>
      </c>
      <c r="G68" s="305">
        <v>15</v>
      </c>
      <c r="H68" s="301"/>
      <c r="I68" s="299"/>
    </row>
    <row r="69" spans="1:9" ht="13.5" customHeight="1">
      <c r="A69" s="302" t="s">
        <v>700</v>
      </c>
      <c r="B69" s="302" t="s">
        <v>701</v>
      </c>
      <c r="C69" s="303" t="s">
        <v>702</v>
      </c>
      <c r="D69" s="304" t="s">
        <v>26</v>
      </c>
      <c r="E69" s="302">
        <v>1</v>
      </c>
      <c r="F69" s="302">
        <v>20</v>
      </c>
      <c r="G69" s="305">
        <v>20</v>
      </c>
      <c r="H69" s="301"/>
      <c r="I69" s="299"/>
    </row>
    <row r="70" spans="1:9" ht="13.5" customHeight="1">
      <c r="A70" s="302" t="s">
        <v>703</v>
      </c>
      <c r="B70" s="302" t="s">
        <v>704</v>
      </c>
      <c r="C70" s="303" t="s">
        <v>705</v>
      </c>
      <c r="D70" s="304" t="s">
        <v>26</v>
      </c>
      <c r="E70" s="302">
        <v>1</v>
      </c>
      <c r="F70" s="302">
        <v>23</v>
      </c>
      <c r="G70" s="305">
        <v>23</v>
      </c>
      <c r="H70" s="301"/>
      <c r="I70" s="299"/>
    </row>
    <row r="71" spans="1:9" ht="13.5" customHeight="1">
      <c r="A71" s="302" t="s">
        <v>2357</v>
      </c>
      <c r="B71" s="302" t="s">
        <v>2359</v>
      </c>
      <c r="C71" s="303" t="s">
        <v>2361</v>
      </c>
      <c r="D71" s="304" t="s">
        <v>26</v>
      </c>
      <c r="E71" s="302">
        <v>1</v>
      </c>
      <c r="F71" s="302">
        <v>26</v>
      </c>
      <c r="G71" s="305">
        <v>26</v>
      </c>
      <c r="H71" s="307">
        <v>40255</v>
      </c>
      <c r="I71" s="299" t="s">
        <v>2447</v>
      </c>
    </row>
    <row r="72" spans="1:9" ht="13.5" customHeight="1">
      <c r="A72" s="302" t="s">
        <v>706</v>
      </c>
      <c r="B72" s="302" t="s">
        <v>707</v>
      </c>
      <c r="C72" s="303" t="s">
        <v>708</v>
      </c>
      <c r="D72" s="304" t="s">
        <v>26</v>
      </c>
      <c r="E72" s="302">
        <v>1</v>
      </c>
      <c r="F72" s="302">
        <v>27</v>
      </c>
      <c r="G72" s="305">
        <v>27</v>
      </c>
      <c r="H72" s="301"/>
      <c r="I72" s="299"/>
    </row>
    <row r="73" spans="1:9" ht="13.5" customHeight="1">
      <c r="A73" s="302" t="s">
        <v>709</v>
      </c>
      <c r="B73" s="302" t="s">
        <v>710</v>
      </c>
      <c r="C73" s="303" t="s">
        <v>711</v>
      </c>
      <c r="D73" s="304" t="s">
        <v>25</v>
      </c>
      <c r="E73" s="302">
        <v>1</v>
      </c>
      <c r="F73" s="302">
        <v>13</v>
      </c>
      <c r="G73" s="305">
        <v>17</v>
      </c>
      <c r="H73" s="301"/>
      <c r="I73" s="299"/>
    </row>
    <row r="74" spans="1:9" ht="13.5" customHeight="1">
      <c r="A74" s="302" t="s">
        <v>712</v>
      </c>
      <c r="B74" s="302" t="s">
        <v>710</v>
      </c>
      <c r="C74" s="303" t="s">
        <v>713</v>
      </c>
      <c r="D74" s="304" t="s">
        <v>25</v>
      </c>
      <c r="E74" s="302">
        <v>2</v>
      </c>
      <c r="F74" s="302">
        <v>13</v>
      </c>
      <c r="G74" s="305">
        <v>31</v>
      </c>
      <c r="H74" s="301"/>
      <c r="I74" s="299"/>
    </row>
    <row r="75" spans="1:9" ht="13.5" customHeight="1">
      <c r="A75" s="308" t="s">
        <v>714</v>
      </c>
      <c r="B75" s="308" t="s">
        <v>710</v>
      </c>
      <c r="C75" s="309" t="s">
        <v>715</v>
      </c>
      <c r="D75" s="310" t="s">
        <v>25</v>
      </c>
      <c r="E75" s="308">
        <v>3</v>
      </c>
      <c r="F75" s="308">
        <v>13</v>
      </c>
      <c r="G75" s="311">
        <v>48</v>
      </c>
      <c r="H75" s="301"/>
      <c r="I75" s="299"/>
    </row>
    <row r="76" spans="1:9" ht="13.5" customHeight="1">
      <c r="A76" s="302" t="s">
        <v>716</v>
      </c>
      <c r="B76" s="302" t="s">
        <v>717</v>
      </c>
      <c r="C76" s="303" t="s">
        <v>718</v>
      </c>
      <c r="D76" s="304" t="s">
        <v>25</v>
      </c>
      <c r="E76" s="302">
        <v>1</v>
      </c>
      <c r="F76" s="302">
        <v>18</v>
      </c>
      <c r="G76" s="305">
        <v>24</v>
      </c>
      <c r="H76" s="301"/>
      <c r="I76" s="299"/>
    </row>
    <row r="77" spans="1:9" ht="13.5" customHeight="1">
      <c r="A77" s="302" t="s">
        <v>719</v>
      </c>
      <c r="B77" s="302" t="s">
        <v>720</v>
      </c>
      <c r="C77" s="303" t="s">
        <v>721</v>
      </c>
      <c r="D77" s="304" t="s">
        <v>25</v>
      </c>
      <c r="E77" s="302">
        <v>1</v>
      </c>
      <c r="F77" s="302">
        <v>22</v>
      </c>
      <c r="G77" s="305">
        <v>27</v>
      </c>
      <c r="H77" s="301"/>
      <c r="I77" s="299"/>
    </row>
    <row r="78" spans="1:9" ht="13.5" customHeight="1">
      <c r="A78" s="302" t="s">
        <v>722</v>
      </c>
      <c r="B78" s="302" t="s">
        <v>720</v>
      </c>
      <c r="C78" s="303" t="s">
        <v>723</v>
      </c>
      <c r="D78" s="304" t="s">
        <v>25</v>
      </c>
      <c r="E78" s="302">
        <v>2</v>
      </c>
      <c r="F78" s="302">
        <v>22</v>
      </c>
      <c r="G78" s="305">
        <v>54</v>
      </c>
      <c r="H78" s="301"/>
      <c r="I78" s="299"/>
    </row>
    <row r="79" spans="1:9" ht="13.5" customHeight="1">
      <c r="A79" s="302" t="s">
        <v>724</v>
      </c>
      <c r="B79" s="302" t="s">
        <v>720</v>
      </c>
      <c r="C79" s="303" t="s">
        <v>725</v>
      </c>
      <c r="D79" s="304" t="s">
        <v>25</v>
      </c>
      <c r="E79" s="302">
        <v>4</v>
      </c>
      <c r="F79" s="302">
        <v>22</v>
      </c>
      <c r="G79" s="305">
        <v>108</v>
      </c>
      <c r="H79" s="301"/>
      <c r="I79" s="299"/>
    </row>
    <row r="80" spans="1:9" ht="13.5" customHeight="1">
      <c r="A80" s="302" t="s">
        <v>726</v>
      </c>
      <c r="B80" s="302" t="s">
        <v>727</v>
      </c>
      <c r="C80" s="303" t="s">
        <v>728</v>
      </c>
      <c r="D80" s="304" t="s">
        <v>25</v>
      </c>
      <c r="E80" s="302">
        <v>1</v>
      </c>
      <c r="F80" s="302">
        <v>24</v>
      </c>
      <c r="G80" s="305">
        <v>32</v>
      </c>
      <c r="H80" s="301"/>
      <c r="I80" s="299"/>
    </row>
    <row r="81" spans="1:9" ht="13.5" customHeight="1">
      <c r="A81" s="302" t="s">
        <v>729</v>
      </c>
      <c r="B81" s="302" t="s">
        <v>730</v>
      </c>
      <c r="C81" s="303" t="s">
        <v>731</v>
      </c>
      <c r="D81" s="304" t="s">
        <v>25</v>
      </c>
      <c r="E81" s="302">
        <v>1</v>
      </c>
      <c r="F81" s="302">
        <v>28</v>
      </c>
      <c r="G81" s="305">
        <v>33</v>
      </c>
      <c r="H81" s="301"/>
      <c r="I81" s="299"/>
    </row>
    <row r="82" spans="1:9" ht="13.5" customHeight="1">
      <c r="A82" s="302" t="s">
        <v>732</v>
      </c>
      <c r="B82" s="302" t="s">
        <v>730</v>
      </c>
      <c r="C82" s="303" t="s">
        <v>733</v>
      </c>
      <c r="D82" s="304" t="s">
        <v>25</v>
      </c>
      <c r="E82" s="302">
        <v>2</v>
      </c>
      <c r="F82" s="302">
        <v>28</v>
      </c>
      <c r="G82" s="305">
        <v>66</v>
      </c>
      <c r="H82" s="301"/>
      <c r="I82" s="299"/>
    </row>
    <row r="83" spans="1:9" ht="13.5" customHeight="1">
      <c r="A83" s="302" t="s">
        <v>734</v>
      </c>
      <c r="B83" s="302" t="s">
        <v>735</v>
      </c>
      <c r="C83" s="303" t="s">
        <v>736</v>
      </c>
      <c r="D83" s="304" t="s">
        <v>26</v>
      </c>
      <c r="E83" s="302">
        <v>1</v>
      </c>
      <c r="F83" s="302">
        <v>32</v>
      </c>
      <c r="G83" s="305">
        <v>34</v>
      </c>
      <c r="H83" s="301"/>
      <c r="I83" s="299"/>
    </row>
    <row r="84" spans="1:9" ht="13.5" customHeight="1">
      <c r="A84" s="302" t="s">
        <v>737</v>
      </c>
      <c r="B84" s="302" t="s">
        <v>735</v>
      </c>
      <c r="C84" s="303" t="s">
        <v>738</v>
      </c>
      <c r="D84" s="304" t="s">
        <v>26</v>
      </c>
      <c r="E84" s="302">
        <v>2</v>
      </c>
      <c r="F84" s="302">
        <v>32</v>
      </c>
      <c r="G84" s="305">
        <v>62</v>
      </c>
      <c r="H84" s="301"/>
      <c r="I84" s="299"/>
    </row>
    <row r="85" spans="1:9" ht="13.5" customHeight="1">
      <c r="A85" s="302" t="s">
        <v>739</v>
      </c>
      <c r="B85" s="302" t="s">
        <v>735</v>
      </c>
      <c r="C85" s="303" t="s">
        <v>2466</v>
      </c>
      <c r="D85" s="304" t="s">
        <v>26</v>
      </c>
      <c r="E85" s="302">
        <v>6</v>
      </c>
      <c r="F85" s="302">
        <v>32</v>
      </c>
      <c r="G85" s="305">
        <v>186</v>
      </c>
      <c r="H85" s="307">
        <v>40463</v>
      </c>
      <c r="I85" s="299" t="s">
        <v>2386</v>
      </c>
    </row>
    <row r="86" spans="1:9" ht="13.5" customHeight="1">
      <c r="A86" s="302" t="s">
        <v>740</v>
      </c>
      <c r="B86" s="302" t="s">
        <v>741</v>
      </c>
      <c r="C86" s="303" t="s">
        <v>742</v>
      </c>
      <c r="D86" s="304" t="s">
        <v>25</v>
      </c>
      <c r="E86" s="302">
        <v>1</v>
      </c>
      <c r="F86" s="302">
        <v>36</v>
      </c>
      <c r="G86" s="305">
        <v>51</v>
      </c>
      <c r="H86" s="301"/>
      <c r="I86" s="299"/>
    </row>
    <row r="87" spans="1:9" ht="13.5" customHeight="1">
      <c r="A87" s="302" t="s">
        <v>743</v>
      </c>
      <c r="B87" s="302" t="s">
        <v>741</v>
      </c>
      <c r="C87" s="303" t="s">
        <v>745</v>
      </c>
      <c r="D87" s="304" t="s">
        <v>26</v>
      </c>
      <c r="E87" s="302">
        <v>4</v>
      </c>
      <c r="F87" s="302">
        <v>36</v>
      </c>
      <c r="G87" s="305">
        <v>148</v>
      </c>
      <c r="H87" s="301"/>
      <c r="I87" s="299"/>
    </row>
    <row r="88" spans="1:9" ht="13.5" customHeight="1">
      <c r="A88" s="302" t="s">
        <v>746</v>
      </c>
      <c r="B88" s="302" t="s">
        <v>741</v>
      </c>
      <c r="C88" s="303" t="s">
        <v>747</v>
      </c>
      <c r="D88" s="304" t="s">
        <v>26</v>
      </c>
      <c r="E88" s="302">
        <v>6</v>
      </c>
      <c r="F88" s="302">
        <v>36</v>
      </c>
      <c r="G88" s="305">
        <v>212</v>
      </c>
      <c r="H88" s="301"/>
      <c r="I88" s="299"/>
    </row>
    <row r="89" spans="1:9" ht="13.5" customHeight="1">
      <c r="A89" s="302" t="s">
        <v>748</v>
      </c>
      <c r="B89" s="302" t="s">
        <v>741</v>
      </c>
      <c r="C89" s="303" t="s">
        <v>749</v>
      </c>
      <c r="D89" s="304" t="s">
        <v>26</v>
      </c>
      <c r="E89" s="302">
        <v>6</v>
      </c>
      <c r="F89" s="302">
        <v>36</v>
      </c>
      <c r="G89" s="305">
        <v>198</v>
      </c>
      <c r="H89" s="301"/>
      <c r="I89" s="299"/>
    </row>
    <row r="90" spans="1:9" ht="13.5" customHeight="1">
      <c r="A90" s="302" t="s">
        <v>2467</v>
      </c>
      <c r="B90" s="302" t="s">
        <v>741</v>
      </c>
      <c r="C90" s="303" t="s">
        <v>750</v>
      </c>
      <c r="D90" s="304" t="s">
        <v>26</v>
      </c>
      <c r="E90" s="302">
        <v>6</v>
      </c>
      <c r="F90" s="302">
        <v>36</v>
      </c>
      <c r="G90" s="305">
        <v>210</v>
      </c>
      <c r="H90" s="307">
        <v>40463</v>
      </c>
      <c r="I90" s="299" t="s">
        <v>2378</v>
      </c>
    </row>
    <row r="91" spans="1:9" ht="13.5" customHeight="1">
      <c r="A91" s="302" t="s">
        <v>751</v>
      </c>
      <c r="B91" s="302" t="s">
        <v>741</v>
      </c>
      <c r="C91" s="303" t="s">
        <v>752</v>
      </c>
      <c r="D91" s="304" t="s">
        <v>26</v>
      </c>
      <c r="E91" s="302">
        <v>8</v>
      </c>
      <c r="F91" s="302">
        <v>36</v>
      </c>
      <c r="G91" s="305">
        <v>296</v>
      </c>
      <c r="H91" s="301"/>
      <c r="I91" s="299"/>
    </row>
    <row r="92" spans="1:9" ht="13.5" customHeight="1">
      <c r="A92" s="302" t="s">
        <v>753</v>
      </c>
      <c r="B92" s="302" t="s">
        <v>741</v>
      </c>
      <c r="C92" s="303" t="s">
        <v>754</v>
      </c>
      <c r="D92" s="304" t="s">
        <v>26</v>
      </c>
      <c r="E92" s="302">
        <v>8</v>
      </c>
      <c r="F92" s="302">
        <v>36</v>
      </c>
      <c r="G92" s="305">
        <v>270</v>
      </c>
      <c r="H92" s="301"/>
      <c r="I92" s="299"/>
    </row>
    <row r="93" spans="1:9" ht="13.5" customHeight="1">
      <c r="A93" s="302" t="s">
        <v>2468</v>
      </c>
      <c r="B93" s="302" t="s">
        <v>741</v>
      </c>
      <c r="C93" s="303" t="s">
        <v>755</v>
      </c>
      <c r="D93" s="304" t="s">
        <v>26</v>
      </c>
      <c r="E93" s="302">
        <v>8</v>
      </c>
      <c r="F93" s="302">
        <v>36</v>
      </c>
      <c r="G93" s="305">
        <v>286</v>
      </c>
      <c r="H93" s="307">
        <v>40463</v>
      </c>
      <c r="I93" s="299" t="s">
        <v>2379</v>
      </c>
    </row>
    <row r="94" spans="1:9" ht="13.5" customHeight="1">
      <c r="A94" s="302" t="s">
        <v>756</v>
      </c>
      <c r="B94" s="302" t="s">
        <v>741</v>
      </c>
      <c r="C94" s="303" t="s">
        <v>757</v>
      </c>
      <c r="D94" s="304" t="s">
        <v>26</v>
      </c>
      <c r="E94" s="302">
        <v>9</v>
      </c>
      <c r="F94" s="302">
        <v>36</v>
      </c>
      <c r="G94" s="305">
        <v>318</v>
      </c>
      <c r="H94" s="301"/>
      <c r="I94" s="299"/>
    </row>
    <row r="95" spans="1:9" ht="13.5" customHeight="1">
      <c r="A95" s="302" t="s">
        <v>758</v>
      </c>
      <c r="B95" s="302" t="s">
        <v>759</v>
      </c>
      <c r="C95" s="303" t="s">
        <v>760</v>
      </c>
      <c r="D95" s="304" t="s">
        <v>25</v>
      </c>
      <c r="E95" s="302">
        <v>1</v>
      </c>
      <c r="F95" s="302">
        <v>40</v>
      </c>
      <c r="G95" s="305">
        <v>46</v>
      </c>
      <c r="H95" s="301"/>
      <c r="I95" s="299"/>
    </row>
    <row r="96" spans="1:9" ht="13.5" customHeight="1">
      <c r="A96" s="302" t="s">
        <v>761</v>
      </c>
      <c r="B96" s="302" t="s">
        <v>759</v>
      </c>
      <c r="C96" s="303" t="s">
        <v>762</v>
      </c>
      <c r="D96" s="304" t="s">
        <v>26</v>
      </c>
      <c r="E96" s="302">
        <v>12</v>
      </c>
      <c r="F96" s="302">
        <v>40</v>
      </c>
      <c r="G96" s="305">
        <v>408</v>
      </c>
      <c r="H96" s="301"/>
      <c r="I96" s="299"/>
    </row>
    <row r="97" spans="1:9" ht="13.5" customHeight="1">
      <c r="A97" s="302" t="s">
        <v>763</v>
      </c>
      <c r="B97" s="302" t="s">
        <v>759</v>
      </c>
      <c r="C97" s="303" t="s">
        <v>764</v>
      </c>
      <c r="D97" s="304" t="s">
        <v>26</v>
      </c>
      <c r="E97" s="302">
        <v>1</v>
      </c>
      <c r="F97" s="302">
        <v>40</v>
      </c>
      <c r="G97" s="305">
        <v>46</v>
      </c>
      <c r="H97" s="301"/>
      <c r="I97" s="299"/>
    </row>
    <row r="98" spans="1:9" ht="13.5" customHeight="1">
      <c r="A98" s="302" t="s">
        <v>765</v>
      </c>
      <c r="B98" s="302" t="s">
        <v>759</v>
      </c>
      <c r="C98" s="303" t="s">
        <v>766</v>
      </c>
      <c r="D98" s="304" t="s">
        <v>26</v>
      </c>
      <c r="E98" s="302">
        <v>1</v>
      </c>
      <c r="F98" s="302">
        <v>40</v>
      </c>
      <c r="G98" s="305">
        <v>43</v>
      </c>
      <c r="H98" s="301"/>
      <c r="I98" s="299"/>
    </row>
    <row r="99" spans="1:9" ht="13.5" customHeight="1">
      <c r="A99" s="302" t="s">
        <v>767</v>
      </c>
      <c r="B99" s="302" t="s">
        <v>759</v>
      </c>
      <c r="C99" s="303" t="s">
        <v>768</v>
      </c>
      <c r="D99" s="304" t="s">
        <v>25</v>
      </c>
      <c r="E99" s="302">
        <v>2</v>
      </c>
      <c r="F99" s="302">
        <v>40</v>
      </c>
      <c r="G99" s="305">
        <v>85</v>
      </c>
      <c r="H99" s="301"/>
      <c r="I99" s="299"/>
    </row>
    <row r="100" spans="1:9" ht="13.5" customHeight="1">
      <c r="A100" s="302" t="s">
        <v>769</v>
      </c>
      <c r="B100" s="302" t="s">
        <v>759</v>
      </c>
      <c r="C100" s="303" t="s">
        <v>770</v>
      </c>
      <c r="D100" s="304" t="s">
        <v>26</v>
      </c>
      <c r="E100" s="302">
        <v>2</v>
      </c>
      <c r="F100" s="302">
        <v>40</v>
      </c>
      <c r="G100" s="305">
        <v>72</v>
      </c>
      <c r="H100" s="301"/>
      <c r="I100" s="299"/>
    </row>
    <row r="101" spans="1:9" ht="13.5" customHeight="1">
      <c r="A101" s="302" t="s">
        <v>771</v>
      </c>
      <c r="B101" s="302" t="s">
        <v>759</v>
      </c>
      <c r="C101" s="303" t="s">
        <v>772</v>
      </c>
      <c r="D101" s="304" t="s">
        <v>26</v>
      </c>
      <c r="E101" s="302">
        <v>2</v>
      </c>
      <c r="F101" s="302">
        <v>40</v>
      </c>
      <c r="G101" s="305">
        <v>72</v>
      </c>
      <c r="H101" s="301"/>
      <c r="I101" s="299"/>
    </row>
    <row r="102" spans="1:9" ht="13.5" customHeight="1">
      <c r="A102" s="302" t="s">
        <v>773</v>
      </c>
      <c r="B102" s="302" t="s">
        <v>759</v>
      </c>
      <c r="C102" s="303" t="s">
        <v>774</v>
      </c>
      <c r="D102" s="304" t="s">
        <v>25</v>
      </c>
      <c r="E102" s="302">
        <v>3</v>
      </c>
      <c r="F102" s="302">
        <v>40</v>
      </c>
      <c r="G102" s="305">
        <v>133</v>
      </c>
      <c r="H102" s="301"/>
      <c r="I102" s="299"/>
    </row>
    <row r="103" spans="1:9" ht="13.5" customHeight="1">
      <c r="A103" s="302" t="s">
        <v>775</v>
      </c>
      <c r="B103" s="302" t="s">
        <v>759</v>
      </c>
      <c r="C103" s="303" t="s">
        <v>776</v>
      </c>
      <c r="D103" s="304" t="s">
        <v>26</v>
      </c>
      <c r="E103" s="302">
        <v>3</v>
      </c>
      <c r="F103" s="302">
        <v>40</v>
      </c>
      <c r="G103" s="305">
        <v>102</v>
      </c>
      <c r="H103" s="301"/>
      <c r="I103" s="299"/>
    </row>
    <row r="104" spans="1:9" ht="13.5" customHeight="1">
      <c r="A104" s="302" t="s">
        <v>777</v>
      </c>
      <c r="B104" s="302" t="s">
        <v>759</v>
      </c>
      <c r="C104" s="303" t="s">
        <v>778</v>
      </c>
      <c r="D104" s="304" t="s">
        <v>26</v>
      </c>
      <c r="E104" s="302">
        <v>3</v>
      </c>
      <c r="F104" s="302">
        <v>40</v>
      </c>
      <c r="G104" s="305">
        <v>105</v>
      </c>
      <c r="H104" s="301"/>
      <c r="I104" s="299"/>
    </row>
    <row r="105" spans="1:9" ht="13.5" customHeight="1">
      <c r="A105" s="302" t="s">
        <v>779</v>
      </c>
      <c r="B105" s="302" t="s">
        <v>759</v>
      </c>
      <c r="C105" s="303" t="s">
        <v>780</v>
      </c>
      <c r="D105" s="304" t="s">
        <v>26</v>
      </c>
      <c r="E105" s="302">
        <v>4</v>
      </c>
      <c r="F105" s="302">
        <v>40</v>
      </c>
      <c r="G105" s="305">
        <v>144</v>
      </c>
      <c r="H105" s="301"/>
      <c r="I105" s="299"/>
    </row>
    <row r="106" spans="1:9" ht="13.5" customHeight="1">
      <c r="A106" s="302" t="s">
        <v>781</v>
      </c>
      <c r="B106" s="302" t="s">
        <v>759</v>
      </c>
      <c r="C106" s="303" t="s">
        <v>782</v>
      </c>
      <c r="D106" s="304" t="s">
        <v>26</v>
      </c>
      <c r="E106" s="302">
        <v>5</v>
      </c>
      <c r="F106" s="302">
        <v>40</v>
      </c>
      <c r="G106" s="305">
        <v>190</v>
      </c>
      <c r="H106" s="301"/>
      <c r="I106" s="299"/>
    </row>
    <row r="107" spans="1:9" ht="13.5" customHeight="1">
      <c r="A107" s="302" t="s">
        <v>783</v>
      </c>
      <c r="B107" s="302" t="s">
        <v>759</v>
      </c>
      <c r="C107" s="303" t="s">
        <v>784</v>
      </c>
      <c r="D107" s="304" t="s">
        <v>26</v>
      </c>
      <c r="E107" s="302">
        <v>6</v>
      </c>
      <c r="F107" s="302">
        <v>40</v>
      </c>
      <c r="G107" s="305">
        <v>204</v>
      </c>
      <c r="H107" s="301"/>
      <c r="I107" s="299"/>
    </row>
    <row r="108" spans="1:9" ht="13.5" customHeight="1">
      <c r="A108" s="302" t="s">
        <v>785</v>
      </c>
      <c r="B108" s="302" t="s">
        <v>759</v>
      </c>
      <c r="C108" s="303" t="s">
        <v>786</v>
      </c>
      <c r="D108" s="304" t="s">
        <v>26</v>
      </c>
      <c r="E108" s="302">
        <v>6</v>
      </c>
      <c r="F108" s="302">
        <v>40</v>
      </c>
      <c r="G108" s="305">
        <v>220</v>
      </c>
      <c r="H108" s="301"/>
      <c r="I108" s="299"/>
    </row>
    <row r="109" spans="1:9" ht="13.5" customHeight="1">
      <c r="A109" s="302" t="s">
        <v>2469</v>
      </c>
      <c r="B109" s="302" t="s">
        <v>759</v>
      </c>
      <c r="C109" s="303" t="s">
        <v>787</v>
      </c>
      <c r="D109" s="304" t="s">
        <v>26</v>
      </c>
      <c r="E109" s="302">
        <v>6</v>
      </c>
      <c r="F109" s="302">
        <v>40</v>
      </c>
      <c r="G109" s="305">
        <v>233</v>
      </c>
      <c r="H109" s="307">
        <v>40463</v>
      </c>
      <c r="I109" s="299" t="s">
        <v>2380</v>
      </c>
    </row>
    <row r="110" spans="1:9" ht="13.5" customHeight="1">
      <c r="A110" s="302" t="s">
        <v>788</v>
      </c>
      <c r="B110" s="302" t="s">
        <v>759</v>
      </c>
      <c r="C110" s="303" t="s">
        <v>789</v>
      </c>
      <c r="D110" s="304" t="s">
        <v>26</v>
      </c>
      <c r="E110" s="302">
        <v>8</v>
      </c>
      <c r="F110" s="302">
        <v>40</v>
      </c>
      <c r="G110" s="305">
        <v>288</v>
      </c>
      <c r="H110" s="301"/>
      <c r="I110" s="299"/>
    </row>
    <row r="111" spans="1:9" ht="13.5" customHeight="1">
      <c r="A111" s="302" t="s">
        <v>790</v>
      </c>
      <c r="B111" s="302" t="s">
        <v>759</v>
      </c>
      <c r="C111" s="303" t="s">
        <v>791</v>
      </c>
      <c r="D111" s="304" t="s">
        <v>26</v>
      </c>
      <c r="E111" s="302">
        <v>8</v>
      </c>
      <c r="F111" s="302">
        <v>40</v>
      </c>
      <c r="G111" s="305">
        <v>300</v>
      </c>
      <c r="H111" s="301"/>
      <c r="I111" s="299"/>
    </row>
    <row r="112" spans="1:9" ht="13.5" customHeight="1">
      <c r="A112" s="302" t="s">
        <v>2470</v>
      </c>
      <c r="B112" s="302" t="s">
        <v>759</v>
      </c>
      <c r="C112" s="303" t="s">
        <v>792</v>
      </c>
      <c r="D112" s="304" t="s">
        <v>26</v>
      </c>
      <c r="E112" s="302">
        <v>8</v>
      </c>
      <c r="F112" s="302">
        <v>40</v>
      </c>
      <c r="G112" s="305">
        <v>340</v>
      </c>
      <c r="H112" s="307">
        <v>40463</v>
      </c>
      <c r="I112" s="299" t="s">
        <v>2381</v>
      </c>
    </row>
    <row r="113" spans="1:9" ht="13.5" customHeight="1">
      <c r="A113" s="302" t="s">
        <v>793</v>
      </c>
      <c r="B113" s="302" t="s">
        <v>759</v>
      </c>
      <c r="C113" s="303" t="s">
        <v>794</v>
      </c>
      <c r="D113" s="304" t="s">
        <v>26</v>
      </c>
      <c r="E113" s="302">
        <v>9</v>
      </c>
      <c r="F113" s="302">
        <v>40</v>
      </c>
      <c r="G113" s="305">
        <v>306</v>
      </c>
      <c r="H113" s="301"/>
      <c r="I113" s="299"/>
    </row>
    <row r="114" spans="1:9" ht="13.5" customHeight="1">
      <c r="A114" s="302" t="s">
        <v>795</v>
      </c>
      <c r="B114" s="302" t="s">
        <v>27</v>
      </c>
      <c r="C114" s="303" t="s">
        <v>796</v>
      </c>
      <c r="D114" s="304" t="s">
        <v>25</v>
      </c>
      <c r="E114" s="302">
        <v>1</v>
      </c>
      <c r="F114" s="302">
        <v>5</v>
      </c>
      <c r="G114" s="305">
        <v>9</v>
      </c>
      <c r="H114" s="301"/>
      <c r="I114" s="299"/>
    </row>
    <row r="115" spans="1:9" ht="13.5" customHeight="1">
      <c r="A115" s="302" t="s">
        <v>797</v>
      </c>
      <c r="B115" s="302" t="s">
        <v>27</v>
      </c>
      <c r="C115" s="303" t="s">
        <v>798</v>
      </c>
      <c r="D115" s="304" t="s">
        <v>25</v>
      </c>
      <c r="E115" s="302">
        <v>2</v>
      </c>
      <c r="F115" s="302">
        <v>5</v>
      </c>
      <c r="G115" s="305">
        <v>18</v>
      </c>
      <c r="H115" s="301"/>
      <c r="I115" s="299"/>
    </row>
    <row r="116" spans="1:9" ht="13.5" customHeight="1">
      <c r="A116" s="302" t="s">
        <v>799</v>
      </c>
      <c r="B116" s="302" t="s">
        <v>800</v>
      </c>
      <c r="C116" s="303" t="s">
        <v>801</v>
      </c>
      <c r="D116" s="304" t="s">
        <v>26</v>
      </c>
      <c r="E116" s="302">
        <v>12</v>
      </c>
      <c r="F116" s="302">
        <v>50</v>
      </c>
      <c r="G116" s="305">
        <v>648</v>
      </c>
      <c r="H116" s="301"/>
      <c r="I116" s="299"/>
    </row>
    <row r="117" spans="1:9" ht="13.5" customHeight="1">
      <c r="A117" s="302" t="s">
        <v>802</v>
      </c>
      <c r="B117" s="302" t="s">
        <v>800</v>
      </c>
      <c r="C117" s="303" t="s">
        <v>803</v>
      </c>
      <c r="D117" s="304" t="s">
        <v>26</v>
      </c>
      <c r="E117" s="302">
        <v>1</v>
      </c>
      <c r="F117" s="302">
        <v>50</v>
      </c>
      <c r="G117" s="305">
        <v>54</v>
      </c>
      <c r="H117" s="301"/>
      <c r="I117" s="299"/>
    </row>
    <row r="118" spans="1:9" ht="13.5" customHeight="1">
      <c r="A118" s="302" t="s">
        <v>804</v>
      </c>
      <c r="B118" s="302" t="s">
        <v>800</v>
      </c>
      <c r="C118" s="303" t="s">
        <v>805</v>
      </c>
      <c r="D118" s="304" t="s">
        <v>26</v>
      </c>
      <c r="E118" s="302">
        <v>2</v>
      </c>
      <c r="F118" s="302">
        <v>50</v>
      </c>
      <c r="G118" s="305">
        <v>108</v>
      </c>
      <c r="H118" s="301"/>
      <c r="I118" s="299"/>
    </row>
    <row r="119" spans="1:9" ht="13.5" customHeight="1">
      <c r="A119" s="302" t="s">
        <v>806</v>
      </c>
      <c r="B119" s="302" t="s">
        <v>800</v>
      </c>
      <c r="C119" s="303" t="s">
        <v>807</v>
      </c>
      <c r="D119" s="304" t="s">
        <v>26</v>
      </c>
      <c r="E119" s="302">
        <v>3</v>
      </c>
      <c r="F119" s="302">
        <v>50</v>
      </c>
      <c r="G119" s="305">
        <v>162</v>
      </c>
      <c r="H119" s="301"/>
      <c r="I119" s="299"/>
    </row>
    <row r="120" spans="1:9" ht="13.5" customHeight="1">
      <c r="A120" s="302" t="s">
        <v>808</v>
      </c>
      <c r="B120" s="302" t="s">
        <v>800</v>
      </c>
      <c r="C120" s="303" t="s">
        <v>809</v>
      </c>
      <c r="D120" s="304" t="s">
        <v>26</v>
      </c>
      <c r="E120" s="302">
        <v>4</v>
      </c>
      <c r="F120" s="302">
        <v>50</v>
      </c>
      <c r="G120" s="305">
        <v>216</v>
      </c>
      <c r="H120" s="301"/>
      <c r="I120" s="299"/>
    </row>
    <row r="121" spans="1:9" ht="13.5" customHeight="1">
      <c r="A121" s="302" t="s">
        <v>810</v>
      </c>
      <c r="B121" s="302" t="s">
        <v>800</v>
      </c>
      <c r="C121" s="303" t="s">
        <v>811</v>
      </c>
      <c r="D121" s="304" t="s">
        <v>26</v>
      </c>
      <c r="E121" s="302">
        <v>5</v>
      </c>
      <c r="F121" s="302">
        <v>50</v>
      </c>
      <c r="G121" s="305">
        <v>270</v>
      </c>
      <c r="H121" s="301"/>
      <c r="I121" s="299"/>
    </row>
    <row r="122" spans="1:9" ht="13.5" customHeight="1">
      <c r="A122" s="302" t="s">
        <v>812</v>
      </c>
      <c r="B122" s="302" t="s">
        <v>800</v>
      </c>
      <c r="C122" s="303" t="s">
        <v>813</v>
      </c>
      <c r="D122" s="304" t="s">
        <v>26</v>
      </c>
      <c r="E122" s="302">
        <v>6</v>
      </c>
      <c r="F122" s="302">
        <v>50</v>
      </c>
      <c r="G122" s="305">
        <v>324</v>
      </c>
      <c r="H122" s="301"/>
      <c r="I122" s="299"/>
    </row>
    <row r="123" spans="1:9" ht="13.5" customHeight="1">
      <c r="A123" s="302" t="s">
        <v>814</v>
      </c>
      <c r="B123" s="302" t="s">
        <v>800</v>
      </c>
      <c r="C123" s="303" t="s">
        <v>815</v>
      </c>
      <c r="D123" s="304" t="s">
        <v>26</v>
      </c>
      <c r="E123" s="302">
        <v>8</v>
      </c>
      <c r="F123" s="302">
        <v>50</v>
      </c>
      <c r="G123" s="305">
        <v>432</v>
      </c>
      <c r="H123" s="301"/>
      <c r="I123" s="299"/>
    </row>
    <row r="124" spans="1:9" ht="13.5" customHeight="1">
      <c r="A124" s="302" t="s">
        <v>816</v>
      </c>
      <c r="B124" s="302" t="s">
        <v>800</v>
      </c>
      <c r="C124" s="303" t="s">
        <v>817</v>
      </c>
      <c r="D124" s="304" t="s">
        <v>26</v>
      </c>
      <c r="E124" s="302">
        <v>9</v>
      </c>
      <c r="F124" s="302">
        <v>50</v>
      </c>
      <c r="G124" s="305">
        <v>486</v>
      </c>
      <c r="H124" s="301"/>
      <c r="I124" s="299"/>
    </row>
    <row r="125" spans="1:9" ht="13.5" customHeight="1">
      <c r="A125" s="302" t="s">
        <v>818</v>
      </c>
      <c r="B125" s="302" t="s">
        <v>819</v>
      </c>
      <c r="C125" s="303" t="s">
        <v>820</v>
      </c>
      <c r="D125" s="304" t="s">
        <v>26</v>
      </c>
      <c r="E125" s="302">
        <v>12</v>
      </c>
      <c r="F125" s="302">
        <v>55</v>
      </c>
      <c r="G125" s="305">
        <v>672</v>
      </c>
      <c r="H125" s="301"/>
      <c r="I125" s="299"/>
    </row>
    <row r="126" spans="1:9" ht="13.5" customHeight="1">
      <c r="A126" s="302" t="s">
        <v>821</v>
      </c>
      <c r="B126" s="302" t="s">
        <v>819</v>
      </c>
      <c r="C126" s="303" t="s">
        <v>822</v>
      </c>
      <c r="D126" s="304" t="s">
        <v>26</v>
      </c>
      <c r="E126" s="302">
        <v>1</v>
      </c>
      <c r="F126" s="302">
        <v>55</v>
      </c>
      <c r="G126" s="305">
        <v>56</v>
      </c>
      <c r="H126" s="301"/>
      <c r="I126" s="299"/>
    </row>
    <row r="127" spans="1:9" ht="13.5" customHeight="1">
      <c r="A127" s="302" t="s">
        <v>823</v>
      </c>
      <c r="B127" s="302" t="s">
        <v>819</v>
      </c>
      <c r="C127" s="303" t="s">
        <v>824</v>
      </c>
      <c r="D127" s="304" t="s">
        <v>26</v>
      </c>
      <c r="E127" s="302">
        <v>2</v>
      </c>
      <c r="F127" s="302">
        <v>55</v>
      </c>
      <c r="G127" s="305">
        <v>112</v>
      </c>
      <c r="H127" s="301"/>
      <c r="I127" s="299"/>
    </row>
    <row r="128" spans="1:9" ht="13.5" customHeight="1">
      <c r="A128" s="302" t="s">
        <v>825</v>
      </c>
      <c r="B128" s="302" t="s">
        <v>819</v>
      </c>
      <c r="C128" s="303" t="s">
        <v>826</v>
      </c>
      <c r="D128" s="304" t="s">
        <v>26</v>
      </c>
      <c r="E128" s="302">
        <v>3</v>
      </c>
      <c r="F128" s="302">
        <v>55</v>
      </c>
      <c r="G128" s="305">
        <v>168</v>
      </c>
      <c r="H128" s="301"/>
      <c r="I128" s="299"/>
    </row>
    <row r="129" spans="1:9" ht="13.5" customHeight="1">
      <c r="A129" s="302" t="s">
        <v>827</v>
      </c>
      <c r="B129" s="302" t="s">
        <v>819</v>
      </c>
      <c r="C129" s="303" t="s">
        <v>828</v>
      </c>
      <c r="D129" s="304" t="s">
        <v>26</v>
      </c>
      <c r="E129" s="302">
        <v>4</v>
      </c>
      <c r="F129" s="302">
        <v>55</v>
      </c>
      <c r="G129" s="305">
        <v>224</v>
      </c>
      <c r="H129" s="301"/>
      <c r="I129" s="299"/>
    </row>
    <row r="130" spans="1:9" ht="13.5" customHeight="1">
      <c r="A130" s="302" t="s">
        <v>829</v>
      </c>
      <c r="B130" s="302" t="s">
        <v>819</v>
      </c>
      <c r="C130" s="303" t="s">
        <v>830</v>
      </c>
      <c r="D130" s="304" t="s">
        <v>26</v>
      </c>
      <c r="E130" s="302">
        <v>5</v>
      </c>
      <c r="F130" s="302">
        <v>55</v>
      </c>
      <c r="G130" s="305">
        <v>280</v>
      </c>
      <c r="H130" s="301"/>
      <c r="I130" s="299"/>
    </row>
    <row r="131" spans="1:9" ht="13.5" customHeight="1">
      <c r="A131" s="302" t="s">
        <v>831</v>
      </c>
      <c r="B131" s="302" t="s">
        <v>819</v>
      </c>
      <c r="C131" s="303" t="s">
        <v>832</v>
      </c>
      <c r="D131" s="304" t="s">
        <v>26</v>
      </c>
      <c r="E131" s="302">
        <v>6</v>
      </c>
      <c r="F131" s="302">
        <v>55</v>
      </c>
      <c r="G131" s="305">
        <v>336</v>
      </c>
      <c r="H131" s="301"/>
      <c r="I131" s="299"/>
    </row>
    <row r="132" spans="1:9" ht="13.5" customHeight="1">
      <c r="A132" s="302" t="s">
        <v>833</v>
      </c>
      <c r="B132" s="302" t="s">
        <v>819</v>
      </c>
      <c r="C132" s="303" t="s">
        <v>834</v>
      </c>
      <c r="D132" s="304" t="s">
        <v>26</v>
      </c>
      <c r="E132" s="302">
        <v>6</v>
      </c>
      <c r="F132" s="302">
        <v>55</v>
      </c>
      <c r="G132" s="305">
        <v>352</v>
      </c>
      <c r="H132" s="301"/>
      <c r="I132" s="299"/>
    </row>
    <row r="133" spans="1:9" ht="13.5" customHeight="1">
      <c r="A133" s="302" t="s">
        <v>2471</v>
      </c>
      <c r="B133" s="302" t="s">
        <v>819</v>
      </c>
      <c r="C133" s="303" t="s">
        <v>835</v>
      </c>
      <c r="D133" s="304" t="s">
        <v>26</v>
      </c>
      <c r="E133" s="302">
        <v>6</v>
      </c>
      <c r="F133" s="302">
        <v>55</v>
      </c>
      <c r="G133" s="305">
        <v>373</v>
      </c>
      <c r="H133" s="307">
        <v>40463</v>
      </c>
      <c r="I133" s="299" t="s">
        <v>2382</v>
      </c>
    </row>
    <row r="134" spans="1:9" ht="13.5" customHeight="1">
      <c r="A134" s="302" t="s">
        <v>836</v>
      </c>
      <c r="B134" s="302" t="s">
        <v>819</v>
      </c>
      <c r="C134" s="303" t="s">
        <v>837</v>
      </c>
      <c r="D134" s="304" t="s">
        <v>26</v>
      </c>
      <c r="E134" s="302">
        <v>8</v>
      </c>
      <c r="F134" s="302">
        <v>55</v>
      </c>
      <c r="G134" s="305">
        <v>448</v>
      </c>
      <c r="H134" s="301"/>
      <c r="I134" s="299"/>
    </row>
    <row r="135" spans="1:9" ht="13.5" customHeight="1">
      <c r="A135" s="302" t="s">
        <v>838</v>
      </c>
      <c r="B135" s="302" t="s">
        <v>819</v>
      </c>
      <c r="C135" s="303" t="s">
        <v>839</v>
      </c>
      <c r="D135" s="304" t="s">
        <v>26</v>
      </c>
      <c r="E135" s="302">
        <v>8</v>
      </c>
      <c r="F135" s="302">
        <v>55</v>
      </c>
      <c r="G135" s="305">
        <v>468</v>
      </c>
      <c r="H135" s="301"/>
      <c r="I135" s="299"/>
    </row>
    <row r="136" spans="1:9" ht="13.5" customHeight="1">
      <c r="A136" s="302" t="s">
        <v>2472</v>
      </c>
      <c r="B136" s="302" t="s">
        <v>819</v>
      </c>
      <c r="C136" s="303" t="s">
        <v>840</v>
      </c>
      <c r="D136" s="304" t="s">
        <v>26</v>
      </c>
      <c r="E136" s="302">
        <v>8</v>
      </c>
      <c r="F136" s="302">
        <v>55</v>
      </c>
      <c r="G136" s="305">
        <v>496</v>
      </c>
      <c r="H136" s="307">
        <v>40463</v>
      </c>
      <c r="I136" s="299" t="s">
        <v>2383</v>
      </c>
    </row>
    <row r="137" spans="1:9" ht="13.5" customHeight="1">
      <c r="A137" s="302" t="s">
        <v>841</v>
      </c>
      <c r="B137" s="302" t="s">
        <v>819</v>
      </c>
      <c r="C137" s="303" t="s">
        <v>842</v>
      </c>
      <c r="D137" s="304" t="s">
        <v>26</v>
      </c>
      <c r="E137" s="302">
        <v>9</v>
      </c>
      <c r="F137" s="302">
        <v>55</v>
      </c>
      <c r="G137" s="305">
        <v>504</v>
      </c>
      <c r="H137" s="301"/>
      <c r="I137" s="299"/>
    </row>
    <row r="138" spans="1:9" ht="13.5" customHeight="1">
      <c r="A138" s="302" t="s">
        <v>843</v>
      </c>
      <c r="B138" s="302" t="s">
        <v>28</v>
      </c>
      <c r="C138" s="303" t="s">
        <v>844</v>
      </c>
      <c r="D138" s="304" t="s">
        <v>25</v>
      </c>
      <c r="E138" s="302">
        <v>1</v>
      </c>
      <c r="F138" s="302">
        <v>7</v>
      </c>
      <c r="G138" s="305">
        <v>10</v>
      </c>
      <c r="H138" s="301"/>
      <c r="I138" s="299"/>
    </row>
    <row r="139" spans="1:9" ht="13.5" customHeight="1">
      <c r="A139" s="302" t="s">
        <v>845</v>
      </c>
      <c r="B139" s="302" t="s">
        <v>28</v>
      </c>
      <c r="C139" s="303" t="s">
        <v>846</v>
      </c>
      <c r="D139" s="304" t="s">
        <v>25</v>
      </c>
      <c r="E139" s="302">
        <v>2</v>
      </c>
      <c r="F139" s="302">
        <v>7</v>
      </c>
      <c r="G139" s="305">
        <v>21</v>
      </c>
      <c r="H139" s="301"/>
      <c r="I139" s="299"/>
    </row>
    <row r="140" spans="1:9" ht="13.5" customHeight="1">
      <c r="A140" s="302" t="s">
        <v>847</v>
      </c>
      <c r="B140" s="302" t="s">
        <v>29</v>
      </c>
      <c r="C140" s="303" t="s">
        <v>848</v>
      </c>
      <c r="D140" s="304" t="s">
        <v>25</v>
      </c>
      <c r="E140" s="302">
        <v>1</v>
      </c>
      <c r="F140" s="302">
        <v>9</v>
      </c>
      <c r="G140" s="305">
        <v>11</v>
      </c>
      <c r="H140" s="301"/>
      <c r="I140" s="299"/>
    </row>
    <row r="141" spans="1:9" ht="13.5" customHeight="1">
      <c r="A141" s="302" t="s">
        <v>849</v>
      </c>
      <c r="B141" s="302" t="s">
        <v>29</v>
      </c>
      <c r="C141" s="303" t="s">
        <v>850</v>
      </c>
      <c r="D141" s="304" t="s">
        <v>25</v>
      </c>
      <c r="E141" s="302">
        <v>2</v>
      </c>
      <c r="F141" s="302">
        <v>9</v>
      </c>
      <c r="G141" s="305">
        <v>23</v>
      </c>
      <c r="H141" s="301"/>
      <c r="I141" s="299"/>
    </row>
    <row r="142" spans="1:9" ht="13.5" customHeight="1">
      <c r="A142" s="302" t="s">
        <v>851</v>
      </c>
      <c r="B142" s="302" t="s">
        <v>29</v>
      </c>
      <c r="C142" s="303" t="s">
        <v>852</v>
      </c>
      <c r="D142" s="304" t="s">
        <v>25</v>
      </c>
      <c r="E142" s="302">
        <v>3</v>
      </c>
      <c r="F142" s="302">
        <v>9</v>
      </c>
      <c r="G142" s="305">
        <v>34</v>
      </c>
      <c r="H142" s="301"/>
      <c r="I142" s="299"/>
    </row>
    <row r="143" spans="1:9" ht="13.5" customHeight="1">
      <c r="A143" s="302"/>
      <c r="B143" s="302"/>
      <c r="C143" s="303"/>
      <c r="D143" s="304"/>
      <c r="E143" s="302"/>
      <c r="F143" s="302"/>
      <c r="G143" s="305"/>
      <c r="H143" s="301"/>
      <c r="I143" s="299"/>
    </row>
    <row r="144" spans="1:9" ht="13.5" customHeight="1">
      <c r="A144" s="302"/>
      <c r="B144" s="302"/>
      <c r="C144" s="300" t="s">
        <v>2221</v>
      </c>
      <c r="D144" s="304"/>
      <c r="E144" s="302"/>
      <c r="F144" s="302"/>
      <c r="G144" s="305"/>
      <c r="H144" s="307"/>
      <c r="I144" s="299"/>
    </row>
    <row r="145" spans="1:9" ht="13.5" customHeight="1">
      <c r="A145" s="302" t="s">
        <v>2232</v>
      </c>
      <c r="B145" s="302" t="s">
        <v>2231</v>
      </c>
      <c r="C145" s="303" t="s">
        <v>2223</v>
      </c>
      <c r="D145" s="304"/>
      <c r="E145" s="302">
        <v>1</v>
      </c>
      <c r="F145" s="302">
        <v>7</v>
      </c>
      <c r="G145" s="305">
        <v>7</v>
      </c>
      <c r="H145" s="307">
        <v>40255</v>
      </c>
      <c r="I145" s="299" t="s">
        <v>2447</v>
      </c>
    </row>
    <row r="146" spans="1:9" ht="13.5" customHeight="1">
      <c r="A146" s="302" t="s">
        <v>2233</v>
      </c>
      <c r="B146" s="302" t="s">
        <v>2240</v>
      </c>
      <c r="C146" s="303" t="s">
        <v>2224</v>
      </c>
      <c r="D146" s="304"/>
      <c r="E146" s="302">
        <v>1</v>
      </c>
      <c r="F146" s="302">
        <v>9</v>
      </c>
      <c r="G146" s="305">
        <v>9</v>
      </c>
      <c r="H146" s="307">
        <v>40255</v>
      </c>
      <c r="I146" s="299" t="s">
        <v>2447</v>
      </c>
    </row>
    <row r="147" spans="1:9" ht="13.5" customHeight="1">
      <c r="A147" s="302" t="s">
        <v>2234</v>
      </c>
      <c r="B147" s="302" t="s">
        <v>2241</v>
      </c>
      <c r="C147" s="303" t="s">
        <v>2225</v>
      </c>
      <c r="D147" s="304"/>
      <c r="E147" s="302">
        <v>1</v>
      </c>
      <c r="F147" s="302">
        <v>11</v>
      </c>
      <c r="G147" s="305">
        <v>11</v>
      </c>
      <c r="H147" s="307">
        <v>40255</v>
      </c>
      <c r="I147" s="299" t="s">
        <v>2447</v>
      </c>
    </row>
    <row r="148" spans="1:9" ht="13.5" customHeight="1">
      <c r="A148" s="302" t="s">
        <v>2235</v>
      </c>
      <c r="B148" s="302" t="s">
        <v>2242</v>
      </c>
      <c r="C148" s="303" t="s">
        <v>2226</v>
      </c>
      <c r="D148" s="304"/>
      <c r="E148" s="302">
        <v>1</v>
      </c>
      <c r="F148" s="302">
        <v>13</v>
      </c>
      <c r="G148" s="305">
        <v>13</v>
      </c>
      <c r="H148" s="307">
        <v>40255</v>
      </c>
      <c r="I148" s="299" t="s">
        <v>2447</v>
      </c>
    </row>
    <row r="149" spans="1:9" ht="13.5" customHeight="1">
      <c r="A149" s="302" t="s">
        <v>2236</v>
      </c>
      <c r="B149" s="302" t="s">
        <v>2243</v>
      </c>
      <c r="C149" s="303" t="s">
        <v>2227</v>
      </c>
      <c r="D149" s="304"/>
      <c r="E149" s="302">
        <v>1</v>
      </c>
      <c r="F149" s="302">
        <v>15</v>
      </c>
      <c r="G149" s="305">
        <v>15</v>
      </c>
      <c r="H149" s="307">
        <v>40255</v>
      </c>
      <c r="I149" s="299" t="s">
        <v>2447</v>
      </c>
    </row>
    <row r="150" spans="1:9" ht="13.5" customHeight="1">
      <c r="A150" s="302" t="s">
        <v>2237</v>
      </c>
      <c r="B150" s="302" t="s">
        <v>2244</v>
      </c>
      <c r="C150" s="303" t="s">
        <v>2228</v>
      </c>
      <c r="D150" s="304"/>
      <c r="E150" s="302">
        <v>1</v>
      </c>
      <c r="F150" s="302">
        <v>18</v>
      </c>
      <c r="G150" s="305">
        <v>18</v>
      </c>
      <c r="H150" s="307">
        <v>40255</v>
      </c>
      <c r="I150" s="299" t="s">
        <v>2447</v>
      </c>
    </row>
    <row r="151" spans="1:9" ht="13.5" customHeight="1">
      <c r="A151" s="302" t="s">
        <v>2368</v>
      </c>
      <c r="B151" s="302" t="s">
        <v>2369</v>
      </c>
      <c r="C151" s="303" t="s">
        <v>2370</v>
      </c>
      <c r="D151" s="304"/>
      <c r="E151" s="302">
        <v>1</v>
      </c>
      <c r="F151" s="302">
        <v>20</v>
      </c>
      <c r="G151" s="305">
        <v>20</v>
      </c>
      <c r="H151" s="307">
        <v>40255</v>
      </c>
      <c r="I151" s="299" t="s">
        <v>2447</v>
      </c>
    </row>
    <row r="152" spans="1:9" ht="13.5" customHeight="1">
      <c r="A152" s="302" t="s">
        <v>2238</v>
      </c>
      <c r="B152" s="302" t="s">
        <v>2245</v>
      </c>
      <c r="C152" s="303" t="s">
        <v>2229</v>
      </c>
      <c r="D152" s="304"/>
      <c r="E152" s="302">
        <v>1</v>
      </c>
      <c r="F152" s="302">
        <v>23</v>
      </c>
      <c r="G152" s="305">
        <v>23</v>
      </c>
      <c r="H152" s="307">
        <v>40255</v>
      </c>
      <c r="I152" s="299" t="s">
        <v>2447</v>
      </c>
    </row>
    <row r="153" spans="1:9" ht="13.5" customHeight="1">
      <c r="A153" s="302" t="s">
        <v>2365</v>
      </c>
      <c r="B153" s="302" t="s">
        <v>2366</v>
      </c>
      <c r="C153" s="303" t="s">
        <v>2367</v>
      </c>
      <c r="D153" s="304"/>
      <c r="E153" s="302">
        <v>1</v>
      </c>
      <c r="F153" s="302">
        <v>26</v>
      </c>
      <c r="G153" s="305">
        <v>26</v>
      </c>
      <c r="H153" s="307">
        <v>40255</v>
      </c>
      <c r="I153" s="299" t="s">
        <v>2447</v>
      </c>
    </row>
    <row r="154" spans="1:9" ht="13.5" customHeight="1">
      <c r="A154" s="302" t="s">
        <v>2239</v>
      </c>
      <c r="B154" s="302" t="s">
        <v>2246</v>
      </c>
      <c r="C154" s="303" t="s">
        <v>2230</v>
      </c>
      <c r="D154" s="304"/>
      <c r="E154" s="302">
        <v>1</v>
      </c>
      <c r="F154" s="302">
        <v>30</v>
      </c>
      <c r="G154" s="305">
        <v>30</v>
      </c>
      <c r="H154" s="307">
        <v>40255</v>
      </c>
      <c r="I154" s="299" t="s">
        <v>2447</v>
      </c>
    </row>
    <row r="155" spans="1:9" ht="13.5" customHeight="1">
      <c r="A155" s="302"/>
      <c r="B155" s="302"/>
      <c r="C155" s="303"/>
      <c r="D155" s="304"/>
      <c r="E155" s="302"/>
      <c r="F155" s="302"/>
      <c r="G155" s="305"/>
      <c r="H155" s="301"/>
      <c r="I155" s="299"/>
    </row>
    <row r="156" spans="1:9" ht="13.5" customHeight="1">
      <c r="A156" s="302"/>
      <c r="B156" s="302"/>
      <c r="C156" s="300" t="s">
        <v>2659</v>
      </c>
      <c r="D156" s="304"/>
      <c r="E156" s="302"/>
      <c r="F156" s="302"/>
      <c r="G156" s="305"/>
      <c r="H156" s="301"/>
      <c r="I156" s="299"/>
    </row>
    <row r="157" spans="1:9" ht="13.5" customHeight="1">
      <c r="A157" s="460" t="s">
        <v>2660</v>
      </c>
      <c r="B157" s="460" t="s">
        <v>2661</v>
      </c>
      <c r="C157" s="464" t="s">
        <v>2704</v>
      </c>
      <c r="D157" s="465"/>
      <c r="E157" s="463">
        <v>1</v>
      </c>
      <c r="F157" s="463">
        <v>2</v>
      </c>
      <c r="G157" s="463">
        <v>2</v>
      </c>
      <c r="H157" s="307">
        <v>41436</v>
      </c>
      <c r="I157" s="469" t="s">
        <v>2776</v>
      </c>
    </row>
    <row r="158" spans="1:9" ht="13.5" customHeight="1">
      <c r="A158" s="461" t="s">
        <v>2662</v>
      </c>
      <c r="B158" s="460" t="s">
        <v>2663</v>
      </c>
      <c r="C158" s="464" t="s">
        <v>2705</v>
      </c>
      <c r="D158" s="466"/>
      <c r="E158" s="463">
        <v>1</v>
      </c>
      <c r="F158" s="463">
        <v>3</v>
      </c>
      <c r="G158" s="463">
        <v>3</v>
      </c>
      <c r="H158" s="307">
        <v>41436</v>
      </c>
      <c r="I158" s="469" t="s">
        <v>2776</v>
      </c>
    </row>
    <row r="159" spans="1:9" ht="13.5" customHeight="1">
      <c r="A159" s="461" t="s">
        <v>2664</v>
      </c>
      <c r="B159" s="460" t="s">
        <v>2665</v>
      </c>
      <c r="C159" s="464" t="s">
        <v>2706</v>
      </c>
      <c r="D159" s="466"/>
      <c r="E159" s="463">
        <v>1</v>
      </c>
      <c r="F159" s="463">
        <v>4</v>
      </c>
      <c r="G159" s="463">
        <v>4</v>
      </c>
      <c r="H159" s="307">
        <v>41436</v>
      </c>
      <c r="I159" s="469" t="s">
        <v>2776</v>
      </c>
    </row>
    <row r="160" spans="1:9" ht="13.5" customHeight="1">
      <c r="A160" s="461" t="s">
        <v>2666</v>
      </c>
      <c r="B160" s="460" t="s">
        <v>2667</v>
      </c>
      <c r="C160" s="464" t="s">
        <v>2707</v>
      </c>
      <c r="D160" s="466"/>
      <c r="E160" s="463">
        <v>1</v>
      </c>
      <c r="F160" s="463">
        <v>5</v>
      </c>
      <c r="G160" s="463">
        <v>5</v>
      </c>
      <c r="H160" s="307">
        <v>41436</v>
      </c>
      <c r="I160" s="469" t="s">
        <v>2776</v>
      </c>
    </row>
    <row r="161" spans="1:9" ht="13.5" customHeight="1">
      <c r="A161" s="461" t="s">
        <v>2668</v>
      </c>
      <c r="B161" s="460" t="s">
        <v>2669</v>
      </c>
      <c r="C161" s="464" t="s">
        <v>2708</v>
      </c>
      <c r="D161" s="466"/>
      <c r="E161" s="463">
        <v>1</v>
      </c>
      <c r="F161" s="463">
        <v>6</v>
      </c>
      <c r="G161" s="463">
        <v>6</v>
      </c>
      <c r="H161" s="307">
        <v>41436</v>
      </c>
      <c r="I161" s="469" t="s">
        <v>2776</v>
      </c>
    </row>
    <row r="162" spans="1:9" ht="13.5" customHeight="1">
      <c r="A162" s="461" t="s">
        <v>2670</v>
      </c>
      <c r="B162" s="460" t="s">
        <v>2671</v>
      </c>
      <c r="C162" s="464" t="s">
        <v>2709</v>
      </c>
      <c r="D162" s="466"/>
      <c r="E162" s="463">
        <v>1</v>
      </c>
      <c r="F162" s="463">
        <v>7</v>
      </c>
      <c r="G162" s="463">
        <v>7</v>
      </c>
      <c r="H162" s="307">
        <v>41436</v>
      </c>
      <c r="I162" s="469" t="s">
        <v>2776</v>
      </c>
    </row>
    <row r="163" spans="1:9" ht="13.5" customHeight="1">
      <c r="A163" s="461" t="s">
        <v>2672</v>
      </c>
      <c r="B163" s="460" t="s">
        <v>2673</v>
      </c>
      <c r="C163" s="464" t="s">
        <v>2710</v>
      </c>
      <c r="D163" s="466"/>
      <c r="E163" s="463">
        <v>1</v>
      </c>
      <c r="F163" s="463">
        <v>8</v>
      </c>
      <c r="G163" s="463">
        <v>8</v>
      </c>
      <c r="H163" s="307">
        <v>41436</v>
      </c>
      <c r="I163" s="469" t="s">
        <v>2776</v>
      </c>
    </row>
    <row r="164" spans="1:9" ht="13.5" customHeight="1">
      <c r="A164" s="461" t="s">
        <v>2674</v>
      </c>
      <c r="B164" s="460" t="s">
        <v>2675</v>
      </c>
      <c r="C164" s="464" t="s">
        <v>2711</v>
      </c>
      <c r="D164" s="466"/>
      <c r="E164" s="463">
        <v>1</v>
      </c>
      <c r="F164" s="463">
        <v>9</v>
      </c>
      <c r="G164" s="463">
        <v>9</v>
      </c>
      <c r="H164" s="307">
        <v>41436</v>
      </c>
      <c r="I164" s="469" t="s">
        <v>2776</v>
      </c>
    </row>
    <row r="165" spans="1:9" ht="13.5" customHeight="1">
      <c r="A165" s="461" t="s">
        <v>2676</v>
      </c>
      <c r="B165" s="461" t="s">
        <v>2677</v>
      </c>
      <c r="C165" s="464" t="s">
        <v>2712</v>
      </c>
      <c r="D165" s="466"/>
      <c r="E165" s="463">
        <v>1</v>
      </c>
      <c r="F165" s="463">
        <v>10</v>
      </c>
      <c r="G165" s="463">
        <v>10</v>
      </c>
      <c r="H165" s="307">
        <v>41436</v>
      </c>
      <c r="I165" s="469" t="s">
        <v>2776</v>
      </c>
    </row>
    <row r="166" spans="1:9" ht="13.5" customHeight="1">
      <c r="A166" s="461" t="s">
        <v>2678</v>
      </c>
      <c r="B166" s="461" t="s">
        <v>2679</v>
      </c>
      <c r="C166" s="464" t="s">
        <v>2713</v>
      </c>
      <c r="D166" s="466"/>
      <c r="E166" s="463">
        <v>1</v>
      </c>
      <c r="F166" s="463">
        <v>11</v>
      </c>
      <c r="G166" s="463">
        <v>11</v>
      </c>
      <c r="H166" s="307">
        <v>41436</v>
      </c>
      <c r="I166" s="469" t="s">
        <v>2776</v>
      </c>
    </row>
    <row r="167" spans="1:9" ht="13.5" customHeight="1">
      <c r="A167" s="461" t="s">
        <v>2680</v>
      </c>
      <c r="B167" s="461" t="s">
        <v>2681</v>
      </c>
      <c r="C167" s="464" t="s">
        <v>2714</v>
      </c>
      <c r="D167" s="466"/>
      <c r="E167" s="463">
        <v>1</v>
      </c>
      <c r="F167" s="463">
        <v>12</v>
      </c>
      <c r="G167" s="463">
        <v>12</v>
      </c>
      <c r="H167" s="307">
        <v>41436</v>
      </c>
      <c r="I167" s="469" t="s">
        <v>2776</v>
      </c>
    </row>
    <row r="168" spans="1:9" ht="13.5" customHeight="1">
      <c r="A168" s="461" t="s">
        <v>2682</v>
      </c>
      <c r="B168" s="461" t="s">
        <v>2683</v>
      </c>
      <c r="C168" s="464" t="s">
        <v>2715</v>
      </c>
      <c r="D168" s="466"/>
      <c r="E168" s="463">
        <v>1</v>
      </c>
      <c r="F168" s="463">
        <v>13</v>
      </c>
      <c r="G168" s="463">
        <v>13</v>
      </c>
      <c r="H168" s="307">
        <v>41436</v>
      </c>
      <c r="I168" s="469" t="s">
        <v>2776</v>
      </c>
    </row>
    <row r="169" spans="1:9" ht="13.5" customHeight="1">
      <c r="A169" s="461" t="s">
        <v>2684</v>
      </c>
      <c r="B169" s="461" t="s">
        <v>2685</v>
      </c>
      <c r="C169" s="464" t="s">
        <v>2716</v>
      </c>
      <c r="D169" s="466"/>
      <c r="E169" s="463">
        <v>1</v>
      </c>
      <c r="F169" s="463">
        <v>14</v>
      </c>
      <c r="G169" s="463">
        <v>14</v>
      </c>
      <c r="H169" s="307">
        <v>41436</v>
      </c>
      <c r="I169" s="469" t="s">
        <v>2776</v>
      </c>
    </row>
    <row r="170" spans="1:9" ht="13.5" customHeight="1">
      <c r="A170" s="461" t="s">
        <v>2686</v>
      </c>
      <c r="B170" s="461" t="s">
        <v>2687</v>
      </c>
      <c r="C170" s="464" t="s">
        <v>2717</v>
      </c>
      <c r="D170" s="466"/>
      <c r="E170" s="463">
        <v>1</v>
      </c>
      <c r="F170" s="463">
        <v>15</v>
      </c>
      <c r="G170" s="463">
        <v>15</v>
      </c>
      <c r="H170" s="307">
        <v>41436</v>
      </c>
      <c r="I170" s="469" t="s">
        <v>2776</v>
      </c>
    </row>
    <row r="171" spans="1:9" ht="13.5" customHeight="1">
      <c r="A171" s="461" t="s">
        <v>2688</v>
      </c>
      <c r="B171" s="461" t="s">
        <v>2689</v>
      </c>
      <c r="C171" s="464" t="s">
        <v>2718</v>
      </c>
      <c r="D171" s="466"/>
      <c r="E171" s="463">
        <v>1</v>
      </c>
      <c r="F171" s="463">
        <v>16</v>
      </c>
      <c r="G171" s="463">
        <v>16</v>
      </c>
      <c r="H171" s="307">
        <v>41436</v>
      </c>
      <c r="I171" s="469" t="s">
        <v>2776</v>
      </c>
    </row>
    <row r="172" spans="1:9" ht="13.5" customHeight="1">
      <c r="A172" s="461" t="s">
        <v>2690</v>
      </c>
      <c r="B172" s="461" t="s">
        <v>2691</v>
      </c>
      <c r="C172" s="464" t="s">
        <v>2719</v>
      </c>
      <c r="D172" s="466"/>
      <c r="E172" s="463">
        <v>1</v>
      </c>
      <c r="F172" s="463">
        <v>17</v>
      </c>
      <c r="G172" s="463">
        <v>17</v>
      </c>
      <c r="H172" s="307">
        <v>41436</v>
      </c>
      <c r="I172" s="469" t="s">
        <v>2776</v>
      </c>
    </row>
    <row r="173" spans="1:9" ht="13.5" customHeight="1">
      <c r="A173" s="461" t="s">
        <v>2692</v>
      </c>
      <c r="B173" s="461" t="s">
        <v>2693</v>
      </c>
      <c r="C173" s="464" t="s">
        <v>2720</v>
      </c>
      <c r="D173" s="466"/>
      <c r="E173" s="463">
        <v>1</v>
      </c>
      <c r="F173" s="463">
        <v>18</v>
      </c>
      <c r="G173" s="463">
        <v>18</v>
      </c>
      <c r="H173" s="307">
        <v>41436</v>
      </c>
      <c r="I173" s="469" t="s">
        <v>2776</v>
      </c>
    </row>
    <row r="174" spans="1:9" ht="13.5" customHeight="1">
      <c r="A174" s="461" t="s">
        <v>2694</v>
      </c>
      <c r="B174" s="461" t="s">
        <v>2695</v>
      </c>
      <c r="C174" s="464" t="s">
        <v>2721</v>
      </c>
      <c r="D174" s="466"/>
      <c r="E174" s="463">
        <v>1</v>
      </c>
      <c r="F174" s="463">
        <v>19</v>
      </c>
      <c r="G174" s="463">
        <v>19</v>
      </c>
      <c r="H174" s="307">
        <v>41436</v>
      </c>
      <c r="I174" s="469" t="s">
        <v>2776</v>
      </c>
    </row>
    <row r="175" spans="1:9" ht="13.5" customHeight="1">
      <c r="A175" s="461" t="s">
        <v>2696</v>
      </c>
      <c r="B175" s="461" t="s">
        <v>2697</v>
      </c>
      <c r="C175" s="464" t="s">
        <v>2722</v>
      </c>
      <c r="D175" s="466"/>
      <c r="E175" s="463">
        <v>1</v>
      </c>
      <c r="F175" s="463">
        <v>20</v>
      </c>
      <c r="G175" s="463">
        <v>20</v>
      </c>
      <c r="H175" s="307">
        <v>41436</v>
      </c>
      <c r="I175" s="469" t="s">
        <v>2776</v>
      </c>
    </row>
    <row r="176" spans="1:9" ht="13.5" customHeight="1">
      <c r="A176" s="461" t="s">
        <v>2698</v>
      </c>
      <c r="B176" s="461" t="s">
        <v>2699</v>
      </c>
      <c r="C176" s="464" t="s">
        <v>2723</v>
      </c>
      <c r="D176" s="466"/>
      <c r="E176" s="463">
        <v>1</v>
      </c>
      <c r="F176" s="463">
        <v>21</v>
      </c>
      <c r="G176" s="463">
        <v>21</v>
      </c>
      <c r="H176" s="307">
        <v>41436</v>
      </c>
      <c r="I176" s="469" t="s">
        <v>2776</v>
      </c>
    </row>
    <row r="177" spans="1:9" ht="13.5" customHeight="1">
      <c r="A177" s="461" t="s">
        <v>2700</v>
      </c>
      <c r="B177" s="461" t="s">
        <v>2701</v>
      </c>
      <c r="C177" s="464" t="s">
        <v>2724</v>
      </c>
      <c r="D177" s="466"/>
      <c r="E177" s="463">
        <v>1</v>
      </c>
      <c r="F177" s="463">
        <v>22</v>
      </c>
      <c r="G177" s="463">
        <v>22</v>
      </c>
      <c r="H177" s="307">
        <v>41436</v>
      </c>
      <c r="I177" s="469" t="s">
        <v>2776</v>
      </c>
    </row>
    <row r="178" spans="1:9" ht="13.5" customHeight="1">
      <c r="A178" s="461" t="s">
        <v>2702</v>
      </c>
      <c r="B178" s="461" t="s">
        <v>2703</v>
      </c>
      <c r="C178" s="464" t="s">
        <v>2725</v>
      </c>
      <c r="D178" s="466"/>
      <c r="E178" s="463">
        <v>1</v>
      </c>
      <c r="F178" s="463">
        <v>26</v>
      </c>
      <c r="G178" s="463">
        <v>26</v>
      </c>
      <c r="H178" s="307">
        <v>41436</v>
      </c>
      <c r="I178" s="469" t="s">
        <v>2776</v>
      </c>
    </row>
    <row r="179" spans="1:9" ht="13.5" customHeight="1">
      <c r="A179" s="302"/>
      <c r="B179" s="302"/>
      <c r="C179" s="303"/>
      <c r="D179" s="304"/>
      <c r="E179" s="302"/>
      <c r="F179" s="302"/>
      <c r="G179" s="305"/>
      <c r="H179" s="301"/>
      <c r="I179" s="299"/>
    </row>
    <row r="180" spans="1:9" ht="13.5" customHeight="1">
      <c r="A180" s="302"/>
      <c r="B180" s="302"/>
      <c r="C180" s="300" t="s">
        <v>30</v>
      </c>
      <c r="D180" s="304"/>
      <c r="E180" s="302"/>
      <c r="F180" s="302"/>
      <c r="G180" s="305"/>
      <c r="H180" s="301"/>
      <c r="I180" s="299"/>
    </row>
    <row r="181" spans="1:9" ht="13.5" customHeight="1">
      <c r="A181" s="302" t="s">
        <v>31</v>
      </c>
      <c r="B181" s="302" t="s">
        <v>27</v>
      </c>
      <c r="C181" s="303" t="s">
        <v>32</v>
      </c>
      <c r="D181" s="304" t="s">
        <v>25</v>
      </c>
      <c r="E181" s="302">
        <v>1</v>
      </c>
      <c r="F181" s="302">
        <v>5</v>
      </c>
      <c r="G181" s="305">
        <v>9</v>
      </c>
      <c r="H181" s="301"/>
      <c r="I181" s="299"/>
    </row>
    <row r="182" spans="1:9" ht="13.5" customHeight="1">
      <c r="A182" s="302" t="s">
        <v>33</v>
      </c>
      <c r="B182" s="302" t="s">
        <v>27</v>
      </c>
      <c r="C182" s="303" t="s">
        <v>34</v>
      </c>
      <c r="D182" s="304" t="s">
        <v>25</v>
      </c>
      <c r="E182" s="302">
        <v>2</v>
      </c>
      <c r="F182" s="302">
        <v>5</v>
      </c>
      <c r="G182" s="305">
        <v>20</v>
      </c>
      <c r="H182" s="301"/>
      <c r="I182" s="299"/>
    </row>
    <row r="183" spans="1:9" ht="13.5" customHeight="1">
      <c r="A183" s="302" t="s">
        <v>35</v>
      </c>
      <c r="B183" s="302" t="s">
        <v>28</v>
      </c>
      <c r="C183" s="303" t="s">
        <v>36</v>
      </c>
      <c r="D183" s="304" t="s">
        <v>25</v>
      </c>
      <c r="E183" s="302">
        <v>1</v>
      </c>
      <c r="F183" s="302">
        <v>7</v>
      </c>
      <c r="G183" s="305">
        <v>10</v>
      </c>
      <c r="H183" s="301"/>
      <c r="I183" s="299"/>
    </row>
    <row r="184" spans="1:9" ht="13.5" customHeight="1">
      <c r="A184" s="302" t="s">
        <v>37</v>
      </c>
      <c r="B184" s="302" t="s">
        <v>28</v>
      </c>
      <c r="C184" s="303" t="s">
        <v>38</v>
      </c>
      <c r="D184" s="304" t="s">
        <v>25</v>
      </c>
      <c r="E184" s="302">
        <v>2</v>
      </c>
      <c r="F184" s="302">
        <v>7</v>
      </c>
      <c r="G184" s="305">
        <v>21</v>
      </c>
      <c r="H184" s="301"/>
      <c r="I184" s="299"/>
    </row>
    <row r="185" spans="1:9" ht="13.5" customHeight="1">
      <c r="A185" s="302" t="s">
        <v>39</v>
      </c>
      <c r="B185" s="302" t="s">
        <v>40</v>
      </c>
      <c r="C185" s="303" t="s">
        <v>41</v>
      </c>
      <c r="D185" s="304" t="s">
        <v>25</v>
      </c>
      <c r="E185" s="302">
        <v>1</v>
      </c>
      <c r="F185" s="302">
        <v>8</v>
      </c>
      <c r="G185" s="305">
        <v>12</v>
      </c>
      <c r="H185" s="301"/>
      <c r="I185" s="299"/>
    </row>
    <row r="186" spans="1:9" ht="13.5" customHeight="1">
      <c r="A186" s="302" t="s">
        <v>42</v>
      </c>
      <c r="B186" s="302" t="s">
        <v>40</v>
      </c>
      <c r="C186" s="303" t="s">
        <v>43</v>
      </c>
      <c r="D186" s="304" t="s">
        <v>25</v>
      </c>
      <c r="E186" s="302">
        <v>2</v>
      </c>
      <c r="F186" s="302">
        <v>8</v>
      </c>
      <c r="G186" s="305">
        <v>24</v>
      </c>
      <c r="H186" s="301"/>
      <c r="I186" s="299"/>
    </row>
    <row r="187" spans="1:9" ht="13.5" customHeight="1">
      <c r="A187" s="302" t="s">
        <v>44</v>
      </c>
      <c r="B187" s="302" t="s">
        <v>29</v>
      </c>
      <c r="C187" s="303" t="s">
        <v>45</v>
      </c>
      <c r="D187" s="304" t="s">
        <v>25</v>
      </c>
      <c r="E187" s="302">
        <v>1</v>
      </c>
      <c r="F187" s="302">
        <v>9</v>
      </c>
      <c r="G187" s="305">
        <v>12</v>
      </c>
      <c r="H187" s="301"/>
      <c r="I187" s="299"/>
    </row>
    <row r="188" spans="1:9" ht="13.5" customHeight="1">
      <c r="A188" s="302" t="s">
        <v>46</v>
      </c>
      <c r="B188" s="302" t="s">
        <v>29</v>
      </c>
      <c r="C188" s="303" t="s">
        <v>47</v>
      </c>
      <c r="D188" s="304" t="s">
        <v>25</v>
      </c>
      <c r="E188" s="302">
        <v>2</v>
      </c>
      <c r="F188" s="302">
        <v>9</v>
      </c>
      <c r="G188" s="305">
        <v>20</v>
      </c>
      <c r="H188" s="301"/>
      <c r="I188" s="299"/>
    </row>
    <row r="189" spans="1:9" ht="13.5" customHeight="1">
      <c r="A189" s="302" t="s">
        <v>48</v>
      </c>
      <c r="B189" s="302" t="s">
        <v>49</v>
      </c>
      <c r="C189" s="303" t="s">
        <v>50</v>
      </c>
      <c r="D189" s="304"/>
      <c r="E189" s="302">
        <v>2</v>
      </c>
      <c r="F189" s="302">
        <v>10</v>
      </c>
      <c r="G189" s="305">
        <v>20</v>
      </c>
      <c r="H189" s="301"/>
      <c r="I189" s="299"/>
    </row>
    <row r="190" spans="1:9" ht="13.5" customHeight="1">
      <c r="A190" s="302" t="s">
        <v>51</v>
      </c>
      <c r="B190" s="302" t="s">
        <v>52</v>
      </c>
      <c r="C190" s="303" t="s">
        <v>53</v>
      </c>
      <c r="D190" s="304"/>
      <c r="E190" s="302">
        <v>1</v>
      </c>
      <c r="F190" s="302">
        <v>15</v>
      </c>
      <c r="G190" s="305">
        <v>15</v>
      </c>
      <c r="H190" s="301"/>
      <c r="I190" s="299"/>
    </row>
    <row r="191" spans="1:9" ht="13.5" customHeight="1">
      <c r="A191" s="302" t="s">
        <v>54</v>
      </c>
      <c r="B191" s="302" t="s">
        <v>52</v>
      </c>
      <c r="C191" s="303" t="s">
        <v>55</v>
      </c>
      <c r="D191" s="304"/>
      <c r="E191" s="302">
        <v>2</v>
      </c>
      <c r="F191" s="302">
        <v>15</v>
      </c>
      <c r="G191" s="305">
        <v>30</v>
      </c>
      <c r="H191" s="301"/>
      <c r="I191" s="299"/>
    </row>
    <row r="192" spans="1:9" ht="13.5" customHeight="1">
      <c r="A192" s="302" t="s">
        <v>56</v>
      </c>
      <c r="B192" s="302" t="s">
        <v>57</v>
      </c>
      <c r="C192" s="303" t="s">
        <v>58</v>
      </c>
      <c r="D192" s="304"/>
      <c r="E192" s="302">
        <v>1</v>
      </c>
      <c r="F192" s="302">
        <v>20</v>
      </c>
      <c r="G192" s="305">
        <v>20</v>
      </c>
      <c r="H192" s="301"/>
      <c r="I192" s="299"/>
    </row>
    <row r="193" spans="1:9" ht="13.5" customHeight="1">
      <c r="A193" s="302" t="s">
        <v>59</v>
      </c>
      <c r="B193" s="302" t="s">
        <v>57</v>
      </c>
      <c r="C193" s="303" t="s">
        <v>60</v>
      </c>
      <c r="D193" s="304"/>
      <c r="E193" s="302">
        <v>2</v>
      </c>
      <c r="F193" s="302">
        <v>20</v>
      </c>
      <c r="G193" s="305">
        <v>40</v>
      </c>
      <c r="H193" s="301"/>
      <c r="I193" s="299"/>
    </row>
    <row r="194" spans="1:9" ht="13.5" customHeight="1">
      <c r="A194" s="302" t="s">
        <v>61</v>
      </c>
      <c r="B194" s="302" t="s">
        <v>62</v>
      </c>
      <c r="C194" s="303" t="s">
        <v>63</v>
      </c>
      <c r="D194" s="304"/>
      <c r="E194" s="302">
        <v>1</v>
      </c>
      <c r="F194" s="302">
        <v>25</v>
      </c>
      <c r="G194" s="305">
        <v>25</v>
      </c>
      <c r="H194" s="301"/>
      <c r="I194" s="299"/>
    </row>
    <row r="195" spans="1:9" ht="13.5" customHeight="1">
      <c r="A195" s="302" t="s">
        <v>64</v>
      </c>
      <c r="B195" s="302" t="s">
        <v>62</v>
      </c>
      <c r="C195" s="303" t="s">
        <v>65</v>
      </c>
      <c r="D195" s="304"/>
      <c r="E195" s="302">
        <v>2</v>
      </c>
      <c r="F195" s="302">
        <v>25</v>
      </c>
      <c r="G195" s="305">
        <v>50</v>
      </c>
      <c r="H195" s="301"/>
      <c r="I195" s="299"/>
    </row>
    <row r="196" spans="1:9" ht="13.5" customHeight="1">
      <c r="A196" s="302" t="s">
        <v>66</v>
      </c>
      <c r="B196" s="302" t="s">
        <v>67</v>
      </c>
      <c r="C196" s="303" t="s">
        <v>68</v>
      </c>
      <c r="D196" s="304"/>
      <c r="E196" s="302">
        <v>1</v>
      </c>
      <c r="F196" s="302">
        <v>34</v>
      </c>
      <c r="G196" s="305">
        <v>34</v>
      </c>
      <c r="H196" s="301"/>
      <c r="I196" s="299"/>
    </row>
    <row r="197" spans="1:9" ht="13.5" customHeight="1">
      <c r="A197" s="302" t="s">
        <v>69</v>
      </c>
      <c r="B197" s="302" t="s">
        <v>67</v>
      </c>
      <c r="C197" s="303" t="s">
        <v>70</v>
      </c>
      <c r="D197" s="304"/>
      <c r="E197" s="302">
        <v>2</v>
      </c>
      <c r="F197" s="302">
        <v>34</v>
      </c>
      <c r="G197" s="305">
        <v>68</v>
      </c>
      <c r="H197" s="301"/>
      <c r="I197" s="299"/>
    </row>
    <row r="198" spans="1:9" ht="13.5" customHeight="1">
      <c r="A198" s="302" t="s">
        <v>71</v>
      </c>
      <c r="B198" s="302" t="s">
        <v>72</v>
      </c>
      <c r="C198" s="303" t="s">
        <v>73</v>
      </c>
      <c r="D198" s="304"/>
      <c r="E198" s="302">
        <v>1</v>
      </c>
      <c r="F198" s="302">
        <v>40</v>
      </c>
      <c r="G198" s="305">
        <v>40</v>
      </c>
      <c r="H198" s="301"/>
      <c r="I198" s="299"/>
    </row>
    <row r="199" spans="1:9" ht="13.5" customHeight="1">
      <c r="A199" s="302" t="s">
        <v>74</v>
      </c>
      <c r="B199" s="302" t="s">
        <v>72</v>
      </c>
      <c r="C199" s="303" t="s">
        <v>75</v>
      </c>
      <c r="D199" s="304"/>
      <c r="E199" s="302">
        <v>2</v>
      </c>
      <c r="F199" s="302">
        <v>40</v>
      </c>
      <c r="G199" s="305">
        <v>80</v>
      </c>
      <c r="H199" s="301"/>
      <c r="I199" s="299"/>
    </row>
    <row r="200" spans="1:9" ht="13.5" customHeight="1">
      <c r="A200" s="308" t="s">
        <v>76</v>
      </c>
      <c r="B200" s="308" t="s">
        <v>77</v>
      </c>
      <c r="C200" s="303" t="s">
        <v>78</v>
      </c>
      <c r="D200" s="304"/>
      <c r="E200" s="302">
        <v>1</v>
      </c>
      <c r="F200" s="302">
        <v>5</v>
      </c>
      <c r="G200" s="305">
        <v>5</v>
      </c>
      <c r="H200" s="301"/>
      <c r="I200" s="299"/>
    </row>
    <row r="201" spans="1:9" ht="13.5" customHeight="1">
      <c r="A201" s="302" t="s">
        <v>79</v>
      </c>
      <c r="B201" s="302" t="s">
        <v>77</v>
      </c>
      <c r="C201" s="303" t="s">
        <v>80</v>
      </c>
      <c r="D201" s="304"/>
      <c r="E201" s="302">
        <v>2</v>
      </c>
      <c r="F201" s="302">
        <v>5</v>
      </c>
      <c r="G201" s="305">
        <v>10</v>
      </c>
      <c r="H201" s="301"/>
      <c r="I201" s="299"/>
    </row>
    <row r="202" spans="1:9" ht="13.5" customHeight="1">
      <c r="A202" s="302" t="s">
        <v>81</v>
      </c>
      <c r="B202" s="302" t="s">
        <v>82</v>
      </c>
      <c r="C202" s="303" t="s">
        <v>83</v>
      </c>
      <c r="D202" s="304"/>
      <c r="E202" s="302">
        <v>2</v>
      </c>
      <c r="F202" s="302">
        <v>50</v>
      </c>
      <c r="G202" s="305">
        <v>100</v>
      </c>
      <c r="H202" s="301"/>
      <c r="I202" s="299"/>
    </row>
    <row r="203" spans="1:9" ht="13.5" customHeight="1">
      <c r="A203" s="302" t="s">
        <v>84</v>
      </c>
      <c r="B203" s="302" t="s">
        <v>85</v>
      </c>
      <c r="C203" s="303" t="s">
        <v>86</v>
      </c>
      <c r="D203" s="304"/>
      <c r="E203" s="302">
        <v>1</v>
      </c>
      <c r="F203" s="302">
        <v>7.5</v>
      </c>
      <c r="G203" s="305">
        <v>8</v>
      </c>
      <c r="H203" s="301"/>
      <c r="I203" s="299"/>
    </row>
    <row r="204" spans="1:9" ht="13.5" customHeight="1">
      <c r="A204" s="302" t="s">
        <v>87</v>
      </c>
      <c r="B204" s="302" t="s">
        <v>85</v>
      </c>
      <c r="C204" s="303" t="s">
        <v>88</v>
      </c>
      <c r="D204" s="304"/>
      <c r="E204" s="302">
        <v>2</v>
      </c>
      <c r="F204" s="302">
        <v>7.5</v>
      </c>
      <c r="G204" s="305">
        <v>15</v>
      </c>
      <c r="H204" s="301"/>
      <c r="I204" s="299"/>
    </row>
    <row r="205" spans="1:9" ht="13.5" customHeight="1">
      <c r="A205" s="302" t="s">
        <v>89</v>
      </c>
      <c r="B205" s="302" t="s">
        <v>90</v>
      </c>
      <c r="C205" s="303" t="s">
        <v>91</v>
      </c>
      <c r="D205" s="304"/>
      <c r="E205" s="302">
        <v>1</v>
      </c>
      <c r="F205" s="302">
        <v>0.5</v>
      </c>
      <c r="G205" s="305">
        <v>0.5</v>
      </c>
      <c r="H205" s="301"/>
      <c r="I205" s="299"/>
    </row>
    <row r="206" spans="1:9" ht="13.5" customHeight="1">
      <c r="A206" s="302" t="s">
        <v>92</v>
      </c>
      <c r="B206" s="302" t="s">
        <v>90</v>
      </c>
      <c r="C206" s="303" t="s">
        <v>93</v>
      </c>
      <c r="D206" s="304"/>
      <c r="E206" s="302">
        <v>2</v>
      </c>
      <c r="F206" s="302">
        <v>0.5</v>
      </c>
      <c r="G206" s="305">
        <v>1</v>
      </c>
      <c r="H206" s="301"/>
      <c r="I206" s="299"/>
    </row>
    <row r="207" spans="1:9" ht="13.5" customHeight="1">
      <c r="A207" s="302" t="s">
        <v>94</v>
      </c>
      <c r="B207" s="302" t="s">
        <v>95</v>
      </c>
      <c r="C207" s="303" t="s">
        <v>96</v>
      </c>
      <c r="D207" s="304"/>
      <c r="E207" s="302">
        <v>1</v>
      </c>
      <c r="F207" s="302">
        <v>1.5</v>
      </c>
      <c r="G207" s="305">
        <v>1.5</v>
      </c>
      <c r="H207" s="301"/>
      <c r="I207" s="299"/>
    </row>
    <row r="208" spans="1:9" ht="13.5" customHeight="1">
      <c r="A208" s="302" t="s">
        <v>97</v>
      </c>
      <c r="B208" s="302" t="s">
        <v>95</v>
      </c>
      <c r="C208" s="303" t="s">
        <v>98</v>
      </c>
      <c r="D208" s="304"/>
      <c r="E208" s="302">
        <v>2</v>
      </c>
      <c r="F208" s="302">
        <v>1.5</v>
      </c>
      <c r="G208" s="305">
        <v>3</v>
      </c>
      <c r="H208" s="301"/>
      <c r="I208" s="299"/>
    </row>
    <row r="209" spans="1:9" ht="13.5" customHeight="1">
      <c r="A209" s="302" t="s">
        <v>99</v>
      </c>
      <c r="B209" s="302" t="s">
        <v>100</v>
      </c>
      <c r="C209" s="303" t="s">
        <v>101</v>
      </c>
      <c r="D209" s="304"/>
      <c r="E209" s="302">
        <v>1</v>
      </c>
      <c r="F209" s="302">
        <v>10.5</v>
      </c>
      <c r="G209" s="305">
        <v>10.5</v>
      </c>
      <c r="H209" s="301"/>
      <c r="I209" s="299"/>
    </row>
    <row r="210" spans="1:9" ht="13.5" customHeight="1">
      <c r="A210" s="302" t="s">
        <v>102</v>
      </c>
      <c r="B210" s="302" t="s">
        <v>100</v>
      </c>
      <c r="C210" s="303" t="s">
        <v>103</v>
      </c>
      <c r="D210" s="304"/>
      <c r="E210" s="302">
        <v>2</v>
      </c>
      <c r="F210" s="302">
        <v>10.5</v>
      </c>
      <c r="G210" s="305">
        <v>21</v>
      </c>
      <c r="H210" s="301"/>
      <c r="I210" s="299"/>
    </row>
    <row r="211" spans="1:9" ht="13.5" customHeight="1">
      <c r="A211" s="302" t="s">
        <v>104</v>
      </c>
      <c r="B211" s="302" t="s">
        <v>105</v>
      </c>
      <c r="C211" s="303" t="s">
        <v>106</v>
      </c>
      <c r="D211" s="304"/>
      <c r="E211" s="302">
        <v>1</v>
      </c>
      <c r="F211" s="302">
        <v>2</v>
      </c>
      <c r="G211" s="305">
        <v>2</v>
      </c>
      <c r="H211" s="301"/>
      <c r="I211" s="299"/>
    </row>
    <row r="212" spans="1:9" ht="13.5" customHeight="1">
      <c r="A212" s="302" t="s">
        <v>107</v>
      </c>
      <c r="B212" s="302" t="s">
        <v>105</v>
      </c>
      <c r="C212" s="303" t="s">
        <v>108</v>
      </c>
      <c r="D212" s="304"/>
      <c r="E212" s="302">
        <v>2</v>
      </c>
      <c r="F212" s="302">
        <v>2</v>
      </c>
      <c r="G212" s="305">
        <v>4</v>
      </c>
      <c r="H212" s="301"/>
      <c r="I212" s="299"/>
    </row>
    <row r="213" spans="1:9" ht="13.5" customHeight="1">
      <c r="A213" s="302" t="s">
        <v>109</v>
      </c>
      <c r="B213" s="302" t="s">
        <v>110</v>
      </c>
      <c r="C213" s="303" t="s">
        <v>111</v>
      </c>
      <c r="D213" s="304"/>
      <c r="E213" s="302">
        <v>1</v>
      </c>
      <c r="F213" s="302">
        <v>3</v>
      </c>
      <c r="G213" s="305">
        <v>3</v>
      </c>
      <c r="H213" s="301"/>
      <c r="I213" s="299"/>
    </row>
    <row r="214" spans="1:9" ht="13.5" customHeight="1">
      <c r="A214" s="302" t="s">
        <v>112</v>
      </c>
      <c r="B214" s="302" t="s">
        <v>110</v>
      </c>
      <c r="C214" s="303" t="s">
        <v>113</v>
      </c>
      <c r="D214" s="304"/>
      <c r="E214" s="302">
        <v>2</v>
      </c>
      <c r="F214" s="302">
        <v>3</v>
      </c>
      <c r="G214" s="305">
        <v>6</v>
      </c>
      <c r="H214" s="301"/>
      <c r="I214" s="299"/>
    </row>
    <row r="215" spans="1:9" ht="13.5" customHeight="1">
      <c r="A215" s="302" t="s">
        <v>114</v>
      </c>
      <c r="B215" s="302" t="s">
        <v>115</v>
      </c>
      <c r="C215" s="303" t="s">
        <v>116</v>
      </c>
      <c r="D215" s="304"/>
      <c r="E215" s="302">
        <v>1</v>
      </c>
      <c r="F215" s="302">
        <v>5</v>
      </c>
      <c r="G215" s="305">
        <v>5</v>
      </c>
      <c r="H215" s="301"/>
      <c r="I215" s="299"/>
    </row>
    <row r="216" spans="1:9" ht="13.5" customHeight="1">
      <c r="A216" s="302" t="s">
        <v>117</v>
      </c>
      <c r="B216" s="302" t="s">
        <v>115</v>
      </c>
      <c r="C216" s="303" t="s">
        <v>118</v>
      </c>
      <c r="D216" s="304"/>
      <c r="E216" s="302">
        <v>2</v>
      </c>
      <c r="F216" s="302">
        <v>5</v>
      </c>
      <c r="G216" s="305">
        <v>10</v>
      </c>
      <c r="H216" s="301"/>
      <c r="I216" s="299"/>
    </row>
    <row r="217" spans="1:9" ht="13.5" customHeight="1">
      <c r="A217" s="302" t="s">
        <v>119</v>
      </c>
      <c r="B217" s="302" t="s">
        <v>120</v>
      </c>
      <c r="C217" s="303" t="s">
        <v>121</v>
      </c>
      <c r="D217" s="304"/>
      <c r="E217" s="302">
        <v>1</v>
      </c>
      <c r="F217" s="302">
        <v>8</v>
      </c>
      <c r="G217" s="305">
        <v>8</v>
      </c>
      <c r="H217" s="301"/>
      <c r="I217" s="299"/>
    </row>
    <row r="218" spans="1:9" ht="13.5" customHeight="1">
      <c r="A218" s="302" t="s">
        <v>122</v>
      </c>
      <c r="B218" s="302" t="s">
        <v>120</v>
      </c>
      <c r="C218" s="303" t="s">
        <v>123</v>
      </c>
      <c r="D218" s="304"/>
      <c r="E218" s="302">
        <v>2</v>
      </c>
      <c r="F218" s="302">
        <v>8</v>
      </c>
      <c r="G218" s="305">
        <v>16</v>
      </c>
      <c r="H218" s="301"/>
      <c r="I218" s="299"/>
    </row>
    <row r="219" spans="1:9" ht="13.5" customHeight="1">
      <c r="A219" s="302"/>
      <c r="B219" s="302"/>
      <c r="C219" s="303"/>
      <c r="D219" s="304"/>
      <c r="E219" s="302"/>
      <c r="F219" s="302"/>
      <c r="G219" s="305"/>
      <c r="H219" s="301"/>
      <c r="I219" s="299"/>
    </row>
    <row r="220" spans="1:9" ht="13.5" customHeight="1">
      <c r="A220" s="302"/>
      <c r="B220" s="302"/>
      <c r="C220" s="300" t="s">
        <v>124</v>
      </c>
      <c r="D220" s="304"/>
      <c r="E220" s="302"/>
      <c r="F220" s="302"/>
      <c r="G220" s="305"/>
      <c r="H220" s="301"/>
      <c r="I220" s="299"/>
    </row>
    <row r="221" spans="1:9" ht="13.5" customHeight="1">
      <c r="A221" s="302" t="s">
        <v>125</v>
      </c>
      <c r="B221" s="302" t="s">
        <v>126</v>
      </c>
      <c r="C221" s="303" t="s">
        <v>127</v>
      </c>
      <c r="D221" s="304" t="s">
        <v>25</v>
      </c>
      <c r="E221" s="302">
        <v>1</v>
      </c>
      <c r="F221" s="302">
        <v>15</v>
      </c>
      <c r="G221" s="305">
        <v>19</v>
      </c>
      <c r="H221" s="301"/>
      <c r="I221" s="299"/>
    </row>
    <row r="222" spans="1:9" ht="13.5" customHeight="1">
      <c r="A222" s="302" t="s">
        <v>128</v>
      </c>
      <c r="B222" s="302" t="s">
        <v>129</v>
      </c>
      <c r="C222" s="303" t="s">
        <v>130</v>
      </c>
      <c r="D222" s="304" t="s">
        <v>25</v>
      </c>
      <c r="E222" s="302">
        <v>1</v>
      </c>
      <c r="F222" s="302">
        <v>15</v>
      </c>
      <c r="G222" s="305">
        <v>19</v>
      </c>
      <c r="H222" s="301"/>
      <c r="I222" s="299"/>
    </row>
    <row r="223" spans="1:9" ht="13.5" customHeight="1">
      <c r="A223" s="302" t="s">
        <v>131</v>
      </c>
      <c r="B223" s="302" t="s">
        <v>126</v>
      </c>
      <c r="C223" s="303" t="s">
        <v>132</v>
      </c>
      <c r="D223" s="304" t="s">
        <v>25</v>
      </c>
      <c r="E223" s="302">
        <v>2</v>
      </c>
      <c r="F223" s="302">
        <v>15</v>
      </c>
      <c r="G223" s="305">
        <v>36</v>
      </c>
      <c r="H223" s="301"/>
      <c r="I223" s="299"/>
    </row>
    <row r="224" spans="1:9" ht="13.5" customHeight="1">
      <c r="A224" s="302" t="s">
        <v>133</v>
      </c>
      <c r="B224" s="302" t="s">
        <v>129</v>
      </c>
      <c r="C224" s="303" t="s">
        <v>134</v>
      </c>
      <c r="D224" s="304" t="s">
        <v>25</v>
      </c>
      <c r="E224" s="302">
        <v>2</v>
      </c>
      <c r="F224" s="302">
        <v>15</v>
      </c>
      <c r="G224" s="305">
        <v>36</v>
      </c>
      <c r="H224" s="301"/>
      <c r="I224" s="299"/>
    </row>
    <row r="225" spans="1:9" ht="13.5" customHeight="1">
      <c r="A225" s="302" t="s">
        <v>135</v>
      </c>
      <c r="B225" s="302" t="s">
        <v>136</v>
      </c>
      <c r="C225" s="303" t="s">
        <v>137</v>
      </c>
      <c r="D225" s="304" t="s">
        <v>25</v>
      </c>
      <c r="E225" s="302">
        <v>1</v>
      </c>
      <c r="F225" s="302">
        <v>35</v>
      </c>
      <c r="G225" s="305">
        <v>62</v>
      </c>
      <c r="H225" s="301"/>
      <c r="I225" s="299"/>
    </row>
    <row r="226" spans="1:9" ht="13.5" customHeight="1">
      <c r="A226" s="302" t="s">
        <v>138</v>
      </c>
      <c r="B226" s="302" t="s">
        <v>139</v>
      </c>
      <c r="C226" s="303" t="s">
        <v>140</v>
      </c>
      <c r="D226" s="304" t="s">
        <v>26</v>
      </c>
      <c r="E226" s="302">
        <v>1</v>
      </c>
      <c r="F226" s="302">
        <v>17</v>
      </c>
      <c r="G226" s="305">
        <v>20</v>
      </c>
      <c r="H226" s="301"/>
      <c r="I226" s="299"/>
    </row>
    <row r="227" spans="1:9" ht="13.5" customHeight="1">
      <c r="A227" s="302" t="s">
        <v>141</v>
      </c>
      <c r="B227" s="302" t="s">
        <v>139</v>
      </c>
      <c r="C227" s="303" t="s">
        <v>142</v>
      </c>
      <c r="D227" s="304" t="s">
        <v>26</v>
      </c>
      <c r="E227" s="302">
        <v>1</v>
      </c>
      <c r="F227" s="302">
        <v>17</v>
      </c>
      <c r="G227" s="305">
        <v>17</v>
      </c>
      <c r="H227" s="301"/>
      <c r="I227" s="299"/>
    </row>
    <row r="228" spans="1:9" ht="13.5" customHeight="1">
      <c r="A228" s="302" t="s">
        <v>143</v>
      </c>
      <c r="B228" s="302" t="s">
        <v>139</v>
      </c>
      <c r="C228" s="303" t="s">
        <v>144</v>
      </c>
      <c r="D228" s="304" t="s">
        <v>26</v>
      </c>
      <c r="E228" s="302">
        <v>1</v>
      </c>
      <c r="F228" s="302">
        <v>17</v>
      </c>
      <c r="G228" s="305">
        <v>15</v>
      </c>
      <c r="H228" s="301"/>
      <c r="I228" s="299"/>
    </row>
    <row r="229" spans="1:9" ht="13.5" customHeight="1">
      <c r="A229" s="302" t="s">
        <v>145</v>
      </c>
      <c r="B229" s="302" t="s">
        <v>139</v>
      </c>
      <c r="C229" s="303" t="s">
        <v>146</v>
      </c>
      <c r="D229" s="304" t="s">
        <v>26</v>
      </c>
      <c r="E229" s="302">
        <v>1</v>
      </c>
      <c r="F229" s="302">
        <v>17</v>
      </c>
      <c r="G229" s="305">
        <v>16</v>
      </c>
      <c r="H229" s="301"/>
      <c r="I229" s="299"/>
    </row>
    <row r="230" spans="1:9" ht="13.5" customHeight="1">
      <c r="A230" s="302" t="s">
        <v>147</v>
      </c>
      <c r="B230" s="302" t="s">
        <v>139</v>
      </c>
      <c r="C230" s="303" t="s">
        <v>148</v>
      </c>
      <c r="D230" s="304" t="s">
        <v>26</v>
      </c>
      <c r="E230" s="302">
        <v>1</v>
      </c>
      <c r="F230" s="302">
        <v>17</v>
      </c>
      <c r="G230" s="305">
        <v>14</v>
      </c>
      <c r="H230" s="301"/>
      <c r="I230" s="299"/>
    </row>
    <row r="231" spans="1:9" ht="13.5" customHeight="1">
      <c r="A231" s="302" t="s">
        <v>149</v>
      </c>
      <c r="B231" s="302" t="s">
        <v>139</v>
      </c>
      <c r="C231" s="303" t="s">
        <v>150</v>
      </c>
      <c r="D231" s="304" t="s">
        <v>26</v>
      </c>
      <c r="E231" s="302">
        <v>1</v>
      </c>
      <c r="F231" s="302">
        <v>17</v>
      </c>
      <c r="G231" s="305">
        <v>15</v>
      </c>
      <c r="H231" s="301"/>
      <c r="I231" s="299"/>
    </row>
    <row r="232" spans="1:9" ht="13.5" customHeight="1">
      <c r="A232" s="302" t="s">
        <v>151</v>
      </c>
      <c r="B232" s="302" t="s">
        <v>139</v>
      </c>
      <c r="C232" s="303" t="s">
        <v>152</v>
      </c>
      <c r="D232" s="304" t="s">
        <v>26</v>
      </c>
      <c r="E232" s="302">
        <v>1</v>
      </c>
      <c r="F232" s="302">
        <v>17</v>
      </c>
      <c r="G232" s="305">
        <v>14</v>
      </c>
      <c r="H232" s="301"/>
      <c r="I232" s="299"/>
    </row>
    <row r="233" spans="1:17" ht="13.5" customHeight="1">
      <c r="A233" s="302" t="s">
        <v>153</v>
      </c>
      <c r="B233" s="302" t="s">
        <v>139</v>
      </c>
      <c r="C233" s="303" t="s">
        <v>154</v>
      </c>
      <c r="D233" s="304" t="s">
        <v>26</v>
      </c>
      <c r="E233" s="302">
        <v>1</v>
      </c>
      <c r="F233" s="302">
        <v>17</v>
      </c>
      <c r="G233" s="305">
        <v>16</v>
      </c>
      <c r="H233" s="312"/>
      <c r="I233" s="313"/>
      <c r="J233" s="292"/>
      <c r="K233" s="292"/>
      <c r="L233" s="292"/>
      <c r="M233" s="292"/>
      <c r="N233" s="292"/>
      <c r="O233" s="292"/>
      <c r="P233" s="292"/>
      <c r="Q233" s="292"/>
    </row>
    <row r="234" spans="1:17" ht="13.5" customHeight="1">
      <c r="A234" s="302" t="s">
        <v>155</v>
      </c>
      <c r="B234" s="302" t="s">
        <v>139</v>
      </c>
      <c r="C234" s="303" t="s">
        <v>156</v>
      </c>
      <c r="D234" s="304" t="s">
        <v>26</v>
      </c>
      <c r="E234" s="302">
        <v>1</v>
      </c>
      <c r="F234" s="302">
        <v>17</v>
      </c>
      <c r="G234" s="305">
        <v>16</v>
      </c>
      <c r="H234" s="312"/>
      <c r="I234" s="313"/>
      <c r="J234" s="292"/>
      <c r="K234" s="292"/>
      <c r="L234" s="292"/>
      <c r="M234" s="292"/>
      <c r="N234" s="292"/>
      <c r="O234" s="292"/>
      <c r="P234" s="292"/>
      <c r="Q234" s="292"/>
    </row>
    <row r="235" spans="1:17" ht="13.5" customHeight="1">
      <c r="A235" s="302" t="s">
        <v>157</v>
      </c>
      <c r="B235" s="302" t="s">
        <v>139</v>
      </c>
      <c r="C235" s="303" t="s">
        <v>158</v>
      </c>
      <c r="D235" s="304" t="s">
        <v>26</v>
      </c>
      <c r="E235" s="302">
        <v>1</v>
      </c>
      <c r="F235" s="302">
        <v>17</v>
      </c>
      <c r="G235" s="305">
        <v>17</v>
      </c>
      <c r="H235" s="312"/>
      <c r="I235" s="313"/>
      <c r="J235" s="292"/>
      <c r="K235" s="292"/>
      <c r="L235" s="292"/>
      <c r="M235" s="292"/>
      <c r="N235" s="292"/>
      <c r="O235" s="292"/>
      <c r="P235" s="292"/>
      <c r="Q235" s="292"/>
    </row>
    <row r="236" spans="1:17" ht="13.5" customHeight="1">
      <c r="A236" s="302" t="s">
        <v>159</v>
      </c>
      <c r="B236" s="302" t="s">
        <v>139</v>
      </c>
      <c r="C236" s="303" t="s">
        <v>160</v>
      </c>
      <c r="D236" s="304" t="s">
        <v>26</v>
      </c>
      <c r="E236" s="302">
        <v>1</v>
      </c>
      <c r="F236" s="302">
        <v>17</v>
      </c>
      <c r="G236" s="305">
        <v>17</v>
      </c>
      <c r="H236" s="312"/>
      <c r="I236" s="313"/>
      <c r="J236" s="292"/>
      <c r="K236" s="292"/>
      <c r="L236" s="292"/>
      <c r="M236" s="292"/>
      <c r="N236" s="292"/>
      <c r="O236" s="292"/>
      <c r="P236" s="292"/>
      <c r="Q236" s="292"/>
    </row>
    <row r="237" spans="1:17" ht="13.5" customHeight="1">
      <c r="A237" s="302" t="s">
        <v>161</v>
      </c>
      <c r="B237" s="302" t="s">
        <v>139</v>
      </c>
      <c r="C237" s="303" t="s">
        <v>162</v>
      </c>
      <c r="D237" s="304" t="s">
        <v>26</v>
      </c>
      <c r="E237" s="302">
        <v>1</v>
      </c>
      <c r="F237" s="302">
        <v>17</v>
      </c>
      <c r="G237" s="305">
        <v>15</v>
      </c>
      <c r="H237" s="312"/>
      <c r="I237" s="313"/>
      <c r="J237" s="292"/>
      <c r="K237" s="292"/>
      <c r="L237" s="292"/>
      <c r="M237" s="292"/>
      <c r="N237" s="292"/>
      <c r="O237" s="292"/>
      <c r="P237" s="292"/>
      <c r="Q237" s="292"/>
    </row>
    <row r="238" spans="1:17" ht="13.5" customHeight="1">
      <c r="A238" s="308" t="s">
        <v>163</v>
      </c>
      <c r="B238" s="308" t="s">
        <v>139</v>
      </c>
      <c r="C238" s="309" t="s">
        <v>164</v>
      </c>
      <c r="D238" s="310" t="s">
        <v>25</v>
      </c>
      <c r="E238" s="308">
        <v>1</v>
      </c>
      <c r="F238" s="308">
        <v>17</v>
      </c>
      <c r="G238" s="311">
        <v>24</v>
      </c>
      <c r="H238" s="312"/>
      <c r="I238" s="313"/>
      <c r="J238" s="292"/>
      <c r="K238" s="292"/>
      <c r="L238" s="292"/>
      <c r="M238" s="292"/>
      <c r="N238" s="292"/>
      <c r="O238" s="292"/>
      <c r="P238" s="292"/>
      <c r="Q238" s="292"/>
    </row>
    <row r="239" spans="1:17" ht="13.5" customHeight="1">
      <c r="A239" s="302" t="s">
        <v>165</v>
      </c>
      <c r="B239" s="302" t="s">
        <v>166</v>
      </c>
      <c r="C239" s="303" t="s">
        <v>167</v>
      </c>
      <c r="D239" s="304" t="s">
        <v>26</v>
      </c>
      <c r="E239" s="302">
        <v>1</v>
      </c>
      <c r="F239" s="302">
        <v>14</v>
      </c>
      <c r="G239" s="305">
        <v>18</v>
      </c>
      <c r="H239" s="312"/>
      <c r="I239" s="313"/>
      <c r="J239" s="292"/>
      <c r="K239" s="292"/>
      <c r="L239" s="292"/>
      <c r="M239" s="292"/>
      <c r="N239" s="292"/>
      <c r="O239" s="292"/>
      <c r="P239" s="292"/>
      <c r="Q239" s="292"/>
    </row>
    <row r="240" spans="1:17" ht="13.5" customHeight="1">
      <c r="A240" s="302" t="s">
        <v>168</v>
      </c>
      <c r="B240" s="302" t="s">
        <v>169</v>
      </c>
      <c r="C240" s="303" t="s">
        <v>170</v>
      </c>
      <c r="D240" s="304" t="s">
        <v>171</v>
      </c>
      <c r="E240" s="302">
        <v>1</v>
      </c>
      <c r="F240" s="302">
        <v>20</v>
      </c>
      <c r="G240" s="305">
        <v>26</v>
      </c>
      <c r="H240" s="312"/>
      <c r="I240" s="313"/>
      <c r="J240" s="292"/>
      <c r="K240" s="292"/>
      <c r="L240" s="292"/>
      <c r="M240" s="292"/>
      <c r="N240" s="292"/>
      <c r="O240" s="292"/>
      <c r="P240" s="292"/>
      <c r="Q240" s="292"/>
    </row>
    <row r="241" spans="1:17" ht="13.5" customHeight="1">
      <c r="A241" s="302" t="s">
        <v>172</v>
      </c>
      <c r="B241" s="302" t="s">
        <v>169</v>
      </c>
      <c r="C241" s="303" t="s">
        <v>170</v>
      </c>
      <c r="D241" s="304" t="s">
        <v>25</v>
      </c>
      <c r="E241" s="302">
        <v>1</v>
      </c>
      <c r="F241" s="302">
        <v>20</v>
      </c>
      <c r="G241" s="305">
        <v>28</v>
      </c>
      <c r="H241" s="312"/>
      <c r="I241" s="313"/>
      <c r="J241" s="292"/>
      <c r="K241" s="292"/>
      <c r="L241" s="292"/>
      <c r="M241" s="292"/>
      <c r="N241" s="292"/>
      <c r="O241" s="292"/>
      <c r="P241" s="292"/>
      <c r="Q241" s="292"/>
    </row>
    <row r="242" spans="1:17" ht="13.5" customHeight="1">
      <c r="A242" s="302" t="s">
        <v>173</v>
      </c>
      <c r="B242" s="302" t="s">
        <v>174</v>
      </c>
      <c r="C242" s="303" t="s">
        <v>175</v>
      </c>
      <c r="D242" s="304" t="s">
        <v>26</v>
      </c>
      <c r="E242" s="302">
        <v>1</v>
      </c>
      <c r="F242" s="302">
        <v>24</v>
      </c>
      <c r="G242" s="305">
        <v>29</v>
      </c>
      <c r="H242" s="312"/>
      <c r="I242" s="313"/>
      <c r="J242" s="292"/>
      <c r="K242" s="292"/>
      <c r="L242" s="292"/>
      <c r="M242" s="292"/>
      <c r="N242" s="292"/>
      <c r="O242" s="292"/>
      <c r="P242" s="292"/>
      <c r="Q242" s="292"/>
    </row>
    <row r="243" spans="1:17" ht="13.5" customHeight="1">
      <c r="A243" s="302" t="s">
        <v>176</v>
      </c>
      <c r="B243" s="302" t="s">
        <v>136</v>
      </c>
      <c r="C243" s="303" t="s">
        <v>177</v>
      </c>
      <c r="D243" s="304" t="s">
        <v>25</v>
      </c>
      <c r="E243" s="302">
        <v>2</v>
      </c>
      <c r="F243" s="302">
        <v>35</v>
      </c>
      <c r="G243" s="305">
        <v>90</v>
      </c>
      <c r="H243" s="312"/>
      <c r="I243" s="313"/>
      <c r="J243" s="292"/>
      <c r="K243" s="292"/>
      <c r="L243" s="292"/>
      <c r="M243" s="292"/>
      <c r="N243" s="292"/>
      <c r="O243" s="292"/>
      <c r="P243" s="292"/>
      <c r="Q243" s="292"/>
    </row>
    <row r="244" spans="1:17" ht="13.5" customHeight="1">
      <c r="A244" s="302" t="s">
        <v>178</v>
      </c>
      <c r="B244" s="302" t="s">
        <v>174</v>
      </c>
      <c r="C244" s="303" t="s">
        <v>179</v>
      </c>
      <c r="D244" s="304" t="s">
        <v>26</v>
      </c>
      <c r="E244" s="302">
        <v>2</v>
      </c>
      <c r="F244" s="302">
        <v>24</v>
      </c>
      <c r="G244" s="305">
        <v>55</v>
      </c>
      <c r="H244" s="312"/>
      <c r="I244" s="313"/>
      <c r="J244" s="292"/>
      <c r="K244" s="292"/>
      <c r="L244" s="292"/>
      <c r="M244" s="292"/>
      <c r="N244" s="292"/>
      <c r="O244" s="292"/>
      <c r="P244" s="292"/>
      <c r="Q244" s="292"/>
    </row>
    <row r="245" spans="1:17" ht="13.5" customHeight="1">
      <c r="A245" s="302" t="s">
        <v>180</v>
      </c>
      <c r="B245" s="302" t="s">
        <v>139</v>
      </c>
      <c r="C245" s="303" t="s">
        <v>181</v>
      </c>
      <c r="D245" s="304" t="s">
        <v>171</v>
      </c>
      <c r="E245" s="302">
        <v>2</v>
      </c>
      <c r="F245" s="302">
        <v>17</v>
      </c>
      <c r="G245" s="305">
        <v>45</v>
      </c>
      <c r="H245" s="312"/>
      <c r="I245" s="313"/>
      <c r="J245" s="292"/>
      <c r="K245" s="292"/>
      <c r="L245" s="292"/>
      <c r="M245" s="292"/>
      <c r="N245" s="292"/>
      <c r="O245" s="292"/>
      <c r="P245" s="292"/>
      <c r="Q245" s="292"/>
    </row>
    <row r="246" spans="1:17" ht="13.5" customHeight="1">
      <c r="A246" s="302" t="s">
        <v>182</v>
      </c>
      <c r="B246" s="302" t="s">
        <v>139</v>
      </c>
      <c r="C246" s="303" t="s">
        <v>183</v>
      </c>
      <c r="D246" s="304" t="s">
        <v>26</v>
      </c>
      <c r="E246" s="302">
        <v>2</v>
      </c>
      <c r="F246" s="302">
        <v>17</v>
      </c>
      <c r="G246" s="305">
        <v>33</v>
      </c>
      <c r="H246" s="312"/>
      <c r="I246" s="313"/>
      <c r="J246" s="292"/>
      <c r="K246" s="292"/>
      <c r="L246" s="292"/>
      <c r="M246" s="292"/>
      <c r="N246" s="292"/>
      <c r="O246" s="292"/>
      <c r="P246" s="292"/>
      <c r="Q246" s="292"/>
    </row>
    <row r="247" spans="1:17" ht="13.5" customHeight="1">
      <c r="A247" s="302" t="s">
        <v>184</v>
      </c>
      <c r="B247" s="302" t="s">
        <v>139</v>
      </c>
      <c r="C247" s="303" t="s">
        <v>185</v>
      </c>
      <c r="D247" s="304" t="s">
        <v>26</v>
      </c>
      <c r="E247" s="302">
        <v>2</v>
      </c>
      <c r="F247" s="302">
        <v>17</v>
      </c>
      <c r="G247" s="305">
        <v>31</v>
      </c>
      <c r="H247" s="312"/>
      <c r="I247" s="313"/>
      <c r="J247" s="292"/>
      <c r="K247" s="292"/>
      <c r="L247" s="292"/>
      <c r="M247" s="292"/>
      <c r="N247" s="292"/>
      <c r="O247" s="292"/>
      <c r="P247" s="292"/>
      <c r="Q247" s="292"/>
    </row>
    <row r="248" spans="1:17" ht="13.5" customHeight="1">
      <c r="A248" s="302" t="s">
        <v>186</v>
      </c>
      <c r="B248" s="302" t="s">
        <v>139</v>
      </c>
      <c r="C248" s="303" t="s">
        <v>187</v>
      </c>
      <c r="D248" s="304" t="s">
        <v>26</v>
      </c>
      <c r="E248" s="302">
        <v>2</v>
      </c>
      <c r="F248" s="302">
        <v>17</v>
      </c>
      <c r="G248" s="305">
        <v>28</v>
      </c>
      <c r="H248" s="312"/>
      <c r="I248" s="313"/>
      <c r="J248" s="292"/>
      <c r="K248" s="292"/>
      <c r="L248" s="292"/>
      <c r="M248" s="292"/>
      <c r="N248" s="292"/>
      <c r="O248" s="292"/>
      <c r="P248" s="292"/>
      <c r="Q248" s="292"/>
    </row>
    <row r="249" spans="1:17" ht="13.5" customHeight="1">
      <c r="A249" s="302" t="s">
        <v>188</v>
      </c>
      <c r="B249" s="302" t="s">
        <v>139</v>
      </c>
      <c r="C249" s="303" t="s">
        <v>189</v>
      </c>
      <c r="D249" s="304" t="s">
        <v>26</v>
      </c>
      <c r="E249" s="302">
        <v>2</v>
      </c>
      <c r="F249" s="302">
        <v>17</v>
      </c>
      <c r="G249" s="305">
        <v>29</v>
      </c>
      <c r="H249" s="312"/>
      <c r="I249" s="313"/>
      <c r="J249" s="292"/>
      <c r="K249" s="292"/>
      <c r="L249" s="292"/>
      <c r="M249" s="292"/>
      <c r="N249" s="292"/>
      <c r="O249" s="292"/>
      <c r="P249" s="292"/>
      <c r="Q249" s="292"/>
    </row>
    <row r="250" spans="1:17" ht="13.5" customHeight="1">
      <c r="A250" s="302" t="s">
        <v>190</v>
      </c>
      <c r="B250" s="302" t="s">
        <v>139</v>
      </c>
      <c r="C250" s="303" t="s">
        <v>191</v>
      </c>
      <c r="D250" s="304" t="s">
        <v>26</v>
      </c>
      <c r="E250" s="302">
        <v>2</v>
      </c>
      <c r="F250" s="302">
        <v>17</v>
      </c>
      <c r="G250" s="305">
        <v>31</v>
      </c>
      <c r="H250" s="312"/>
      <c r="I250" s="313"/>
      <c r="J250" s="292"/>
      <c r="K250" s="292"/>
      <c r="L250" s="292"/>
      <c r="M250" s="292"/>
      <c r="N250" s="292"/>
      <c r="O250" s="292"/>
      <c r="P250" s="292"/>
      <c r="Q250" s="292"/>
    </row>
    <row r="251" spans="1:17" ht="13.5" customHeight="1">
      <c r="A251" s="302" t="s">
        <v>192</v>
      </c>
      <c r="B251" s="302" t="s">
        <v>139</v>
      </c>
      <c r="C251" s="303" t="s">
        <v>193</v>
      </c>
      <c r="D251" s="304" t="s">
        <v>26</v>
      </c>
      <c r="E251" s="302">
        <v>2</v>
      </c>
      <c r="F251" s="302">
        <v>17</v>
      </c>
      <c r="G251" s="305">
        <v>34</v>
      </c>
      <c r="H251" s="312"/>
      <c r="I251" s="313"/>
      <c r="J251" s="292"/>
      <c r="K251" s="292"/>
      <c r="L251" s="292"/>
      <c r="M251" s="292"/>
      <c r="N251" s="292"/>
      <c r="O251" s="292"/>
      <c r="P251" s="292"/>
      <c r="Q251" s="292"/>
    </row>
    <row r="252" spans="1:17" ht="13.5" customHeight="1">
      <c r="A252" s="302" t="s">
        <v>194</v>
      </c>
      <c r="B252" s="302" t="s">
        <v>139</v>
      </c>
      <c r="C252" s="303" t="s">
        <v>195</v>
      </c>
      <c r="D252" s="304" t="s">
        <v>26</v>
      </c>
      <c r="E252" s="302">
        <v>2</v>
      </c>
      <c r="F252" s="302">
        <v>17</v>
      </c>
      <c r="G252" s="305">
        <v>28</v>
      </c>
      <c r="H252" s="312"/>
      <c r="I252" s="313"/>
      <c r="J252" s="292"/>
      <c r="K252" s="292"/>
      <c r="L252" s="292"/>
      <c r="M252" s="292"/>
      <c r="N252" s="292"/>
      <c r="O252" s="292"/>
      <c r="P252" s="292"/>
      <c r="Q252" s="292"/>
    </row>
    <row r="253" spans="1:17" ht="13.5" customHeight="1">
      <c r="A253" s="302" t="s">
        <v>196</v>
      </c>
      <c r="B253" s="302" t="s">
        <v>166</v>
      </c>
      <c r="C253" s="303" t="s">
        <v>197</v>
      </c>
      <c r="D253" s="304" t="s">
        <v>26</v>
      </c>
      <c r="E253" s="302">
        <v>2</v>
      </c>
      <c r="F253" s="302">
        <v>14</v>
      </c>
      <c r="G253" s="305">
        <v>35</v>
      </c>
      <c r="H253" s="312"/>
      <c r="I253" s="313"/>
      <c r="J253" s="292"/>
      <c r="K253" s="292"/>
      <c r="L253" s="292"/>
      <c r="M253" s="292"/>
      <c r="N253" s="292"/>
      <c r="O253" s="292"/>
      <c r="P253" s="292"/>
      <c r="Q253" s="292"/>
    </row>
    <row r="254" spans="1:17" ht="13.5" customHeight="1">
      <c r="A254" s="302" t="s">
        <v>198</v>
      </c>
      <c r="B254" s="302" t="s">
        <v>169</v>
      </c>
      <c r="C254" s="303" t="s">
        <v>199</v>
      </c>
      <c r="D254" s="304" t="s">
        <v>171</v>
      </c>
      <c r="E254" s="302">
        <v>2</v>
      </c>
      <c r="F254" s="302">
        <v>20</v>
      </c>
      <c r="G254" s="305">
        <v>51</v>
      </c>
      <c r="H254" s="312"/>
      <c r="I254" s="313"/>
      <c r="J254" s="292"/>
      <c r="K254" s="292"/>
      <c r="L254" s="292"/>
      <c r="M254" s="292"/>
      <c r="N254" s="292"/>
      <c r="O254" s="292"/>
      <c r="P254" s="292"/>
      <c r="Q254" s="292"/>
    </row>
    <row r="255" spans="1:17" ht="13.5" customHeight="1">
      <c r="A255" s="302" t="s">
        <v>200</v>
      </c>
      <c r="B255" s="302" t="s">
        <v>169</v>
      </c>
      <c r="C255" s="303" t="s">
        <v>199</v>
      </c>
      <c r="D255" s="304" t="s">
        <v>25</v>
      </c>
      <c r="E255" s="302">
        <v>2</v>
      </c>
      <c r="F255" s="302">
        <v>20</v>
      </c>
      <c r="G255" s="305">
        <v>56</v>
      </c>
      <c r="H255" s="312"/>
      <c r="I255" s="313"/>
      <c r="J255" s="292"/>
      <c r="K255" s="292"/>
      <c r="L255" s="292"/>
      <c r="M255" s="292"/>
      <c r="N255" s="292"/>
      <c r="O255" s="292"/>
      <c r="P255" s="292"/>
      <c r="Q255" s="292"/>
    </row>
    <row r="256" spans="1:17" ht="13.5" customHeight="1">
      <c r="A256" s="302" t="s">
        <v>201</v>
      </c>
      <c r="B256" s="302" t="s">
        <v>139</v>
      </c>
      <c r="C256" s="303" t="s">
        <v>202</v>
      </c>
      <c r="D256" s="304" t="s">
        <v>26</v>
      </c>
      <c r="E256" s="302">
        <v>3</v>
      </c>
      <c r="F256" s="302">
        <v>17</v>
      </c>
      <c r="G256" s="305">
        <v>47</v>
      </c>
      <c r="H256" s="312"/>
      <c r="I256" s="313"/>
      <c r="J256" s="292"/>
      <c r="K256" s="292"/>
      <c r="L256" s="292"/>
      <c r="M256" s="292"/>
      <c r="N256" s="292"/>
      <c r="O256" s="292"/>
      <c r="P256" s="292"/>
      <c r="Q256" s="292"/>
    </row>
    <row r="257" spans="1:17" ht="13.5" customHeight="1">
      <c r="A257" s="302" t="s">
        <v>203</v>
      </c>
      <c r="B257" s="302" t="s">
        <v>139</v>
      </c>
      <c r="C257" s="303" t="s">
        <v>204</v>
      </c>
      <c r="D257" s="304" t="s">
        <v>26</v>
      </c>
      <c r="E257" s="302">
        <v>3</v>
      </c>
      <c r="F257" s="302">
        <v>17</v>
      </c>
      <c r="G257" s="305">
        <v>49</v>
      </c>
      <c r="H257" s="312"/>
      <c r="I257" s="313"/>
      <c r="J257" s="292"/>
      <c r="K257" s="292"/>
      <c r="L257" s="292"/>
      <c r="M257" s="292"/>
      <c r="N257" s="292"/>
      <c r="O257" s="292"/>
      <c r="P257" s="292"/>
      <c r="Q257" s="292"/>
    </row>
    <row r="258" spans="1:17" ht="13.5" customHeight="1">
      <c r="A258" s="302" t="s">
        <v>205</v>
      </c>
      <c r="B258" s="302" t="s">
        <v>139</v>
      </c>
      <c r="C258" s="303" t="s">
        <v>206</v>
      </c>
      <c r="D258" s="304" t="s">
        <v>26</v>
      </c>
      <c r="E258" s="302">
        <v>3</v>
      </c>
      <c r="F258" s="302">
        <v>17</v>
      </c>
      <c r="G258" s="305">
        <v>43</v>
      </c>
      <c r="H258" s="312"/>
      <c r="I258" s="313"/>
      <c r="J258" s="292"/>
      <c r="K258" s="292"/>
      <c r="L258" s="292"/>
      <c r="M258" s="292"/>
      <c r="N258" s="292"/>
      <c r="O258" s="292"/>
      <c r="P258" s="292"/>
      <c r="Q258" s="292"/>
    </row>
    <row r="259" spans="1:17" ht="13.5" customHeight="1">
      <c r="A259" s="302" t="s">
        <v>207</v>
      </c>
      <c r="B259" s="302" t="s">
        <v>139</v>
      </c>
      <c r="C259" s="303" t="s">
        <v>208</v>
      </c>
      <c r="D259" s="304" t="s">
        <v>26</v>
      </c>
      <c r="E259" s="302">
        <v>3</v>
      </c>
      <c r="F259" s="302">
        <v>17</v>
      </c>
      <c r="G259" s="305">
        <v>52</v>
      </c>
      <c r="H259" s="312"/>
      <c r="I259" s="313"/>
      <c r="J259" s="292"/>
      <c r="K259" s="292"/>
      <c r="L259" s="292"/>
      <c r="M259" s="292"/>
      <c r="N259" s="292"/>
      <c r="O259" s="292"/>
      <c r="P259" s="292"/>
      <c r="Q259" s="292"/>
    </row>
    <row r="260" spans="1:17" ht="13.5" customHeight="1">
      <c r="A260" s="302" t="s">
        <v>209</v>
      </c>
      <c r="B260" s="302" t="s">
        <v>139</v>
      </c>
      <c r="C260" s="303" t="s">
        <v>210</v>
      </c>
      <c r="D260" s="304" t="s">
        <v>26</v>
      </c>
      <c r="E260" s="302">
        <v>3</v>
      </c>
      <c r="F260" s="302">
        <v>17</v>
      </c>
      <c r="G260" s="305">
        <v>41</v>
      </c>
      <c r="H260" s="312"/>
      <c r="I260" s="313"/>
      <c r="J260" s="292"/>
      <c r="K260" s="292"/>
      <c r="L260" s="292"/>
      <c r="M260" s="292"/>
      <c r="N260" s="292"/>
      <c r="O260" s="292"/>
      <c r="P260" s="292"/>
      <c r="Q260" s="292"/>
    </row>
    <row r="261" spans="1:17" ht="13.5" customHeight="1">
      <c r="A261" s="302" t="s">
        <v>211</v>
      </c>
      <c r="B261" s="302" t="s">
        <v>169</v>
      </c>
      <c r="C261" s="303" t="s">
        <v>212</v>
      </c>
      <c r="D261" s="304" t="s">
        <v>171</v>
      </c>
      <c r="E261" s="302">
        <v>3</v>
      </c>
      <c r="F261" s="302">
        <v>20</v>
      </c>
      <c r="G261" s="305">
        <v>77</v>
      </c>
      <c r="H261" s="312"/>
      <c r="I261" s="313"/>
      <c r="J261" s="292"/>
      <c r="K261" s="292"/>
      <c r="L261" s="292"/>
      <c r="M261" s="292"/>
      <c r="N261" s="292"/>
      <c r="O261" s="292"/>
      <c r="P261" s="292"/>
      <c r="Q261" s="292"/>
    </row>
    <row r="262" spans="1:17" ht="13.5" customHeight="1">
      <c r="A262" s="302" t="s">
        <v>213</v>
      </c>
      <c r="B262" s="302" t="s">
        <v>169</v>
      </c>
      <c r="C262" s="303" t="s">
        <v>212</v>
      </c>
      <c r="D262" s="304" t="s">
        <v>25</v>
      </c>
      <c r="E262" s="302">
        <v>3</v>
      </c>
      <c r="F262" s="302">
        <v>20</v>
      </c>
      <c r="G262" s="305">
        <v>84</v>
      </c>
      <c r="H262" s="312"/>
      <c r="I262" s="313"/>
      <c r="J262" s="292"/>
      <c r="K262" s="292"/>
      <c r="L262" s="292"/>
      <c r="M262" s="292"/>
      <c r="N262" s="292"/>
      <c r="O262" s="292"/>
      <c r="P262" s="292"/>
      <c r="Q262" s="292"/>
    </row>
    <row r="263" spans="1:9" ht="13.5" customHeight="1">
      <c r="A263" s="302" t="s">
        <v>214</v>
      </c>
      <c r="B263" s="302" t="s">
        <v>139</v>
      </c>
      <c r="C263" s="303" t="s">
        <v>215</v>
      </c>
      <c r="D263" s="304" t="s">
        <v>26</v>
      </c>
      <c r="E263" s="302">
        <v>4</v>
      </c>
      <c r="F263" s="302">
        <v>17</v>
      </c>
      <c r="G263" s="305">
        <v>61</v>
      </c>
      <c r="H263" s="301"/>
      <c r="I263" s="299"/>
    </row>
    <row r="264" spans="1:9" ht="13.5" customHeight="1">
      <c r="A264" s="302" t="s">
        <v>216</v>
      </c>
      <c r="B264" s="302" t="s">
        <v>139</v>
      </c>
      <c r="C264" s="303" t="s">
        <v>217</v>
      </c>
      <c r="D264" s="304" t="s">
        <v>26</v>
      </c>
      <c r="E264" s="302">
        <v>4</v>
      </c>
      <c r="F264" s="302">
        <v>17</v>
      </c>
      <c r="G264" s="305">
        <v>55</v>
      </c>
      <c r="H264" s="301"/>
      <c r="I264" s="299"/>
    </row>
    <row r="265" spans="1:9" ht="13.5" customHeight="1">
      <c r="A265" s="302" t="s">
        <v>218</v>
      </c>
      <c r="B265" s="302" t="s">
        <v>139</v>
      </c>
      <c r="C265" s="303" t="s">
        <v>219</v>
      </c>
      <c r="D265" s="304" t="s">
        <v>26</v>
      </c>
      <c r="E265" s="302">
        <v>4</v>
      </c>
      <c r="F265" s="302">
        <v>17</v>
      </c>
      <c r="G265" s="305">
        <v>68</v>
      </c>
      <c r="H265" s="301"/>
      <c r="I265" s="299"/>
    </row>
    <row r="266" spans="1:9" ht="13.5" customHeight="1">
      <c r="A266" s="302" t="s">
        <v>220</v>
      </c>
      <c r="B266" s="302" t="s">
        <v>139</v>
      </c>
      <c r="C266" s="303" t="s">
        <v>221</v>
      </c>
      <c r="D266" s="304" t="s">
        <v>26</v>
      </c>
      <c r="E266" s="302">
        <v>4</v>
      </c>
      <c r="F266" s="302">
        <v>17</v>
      </c>
      <c r="G266" s="305">
        <v>57</v>
      </c>
      <c r="H266" s="301"/>
      <c r="I266" s="299"/>
    </row>
    <row r="267" spans="1:9" ht="13.5" customHeight="1">
      <c r="A267" s="302" t="s">
        <v>222</v>
      </c>
      <c r="B267" s="302" t="s">
        <v>169</v>
      </c>
      <c r="C267" s="303" t="s">
        <v>223</v>
      </c>
      <c r="D267" s="304" t="s">
        <v>171</v>
      </c>
      <c r="E267" s="302">
        <v>4</v>
      </c>
      <c r="F267" s="302">
        <v>20</v>
      </c>
      <c r="G267" s="305">
        <v>102</v>
      </c>
      <c r="H267" s="301"/>
      <c r="I267" s="299"/>
    </row>
    <row r="268" spans="1:9" ht="13.5" customHeight="1">
      <c r="A268" s="302" t="s">
        <v>224</v>
      </c>
      <c r="B268" s="302" t="s">
        <v>169</v>
      </c>
      <c r="C268" s="303" t="s">
        <v>223</v>
      </c>
      <c r="D268" s="304" t="s">
        <v>25</v>
      </c>
      <c r="E268" s="302">
        <v>4</v>
      </c>
      <c r="F268" s="302">
        <v>20</v>
      </c>
      <c r="G268" s="305">
        <v>112</v>
      </c>
      <c r="H268" s="301"/>
      <c r="I268" s="299"/>
    </row>
    <row r="269" spans="1:9" ht="13.5" customHeight="1">
      <c r="A269" s="302" t="s">
        <v>225</v>
      </c>
      <c r="B269" s="302" t="s">
        <v>169</v>
      </c>
      <c r="C269" s="303" t="s">
        <v>226</v>
      </c>
      <c r="D269" s="304" t="s">
        <v>171</v>
      </c>
      <c r="E269" s="302">
        <v>6</v>
      </c>
      <c r="F269" s="302">
        <v>20</v>
      </c>
      <c r="G269" s="305">
        <v>153</v>
      </c>
      <c r="H269" s="301"/>
      <c r="I269" s="299"/>
    </row>
    <row r="270" spans="1:17" ht="13.5" customHeight="1">
      <c r="A270" s="302" t="s">
        <v>227</v>
      </c>
      <c r="B270" s="302" t="s">
        <v>169</v>
      </c>
      <c r="C270" s="303" t="s">
        <v>226</v>
      </c>
      <c r="D270" s="304" t="s">
        <v>25</v>
      </c>
      <c r="E270" s="302">
        <v>6</v>
      </c>
      <c r="F270" s="302">
        <v>20</v>
      </c>
      <c r="G270" s="305">
        <v>168</v>
      </c>
      <c r="H270" s="312"/>
      <c r="I270" s="313"/>
      <c r="J270" s="292"/>
      <c r="K270" s="292"/>
      <c r="L270" s="292"/>
      <c r="M270" s="292"/>
      <c r="N270" s="292"/>
      <c r="O270" s="292"/>
      <c r="P270" s="292"/>
      <c r="Q270" s="292"/>
    </row>
    <row r="271" spans="1:17" ht="13.5" customHeight="1">
      <c r="A271" s="302" t="s">
        <v>228</v>
      </c>
      <c r="B271" s="302" t="s">
        <v>229</v>
      </c>
      <c r="C271" s="303" t="s">
        <v>230</v>
      </c>
      <c r="D271" s="304" t="s">
        <v>171</v>
      </c>
      <c r="E271" s="302">
        <v>1</v>
      </c>
      <c r="F271" s="302">
        <v>25</v>
      </c>
      <c r="G271" s="305">
        <v>38</v>
      </c>
      <c r="H271" s="312"/>
      <c r="I271" s="313"/>
      <c r="J271" s="292"/>
      <c r="K271" s="292"/>
      <c r="L271" s="292"/>
      <c r="M271" s="292"/>
      <c r="N271" s="292"/>
      <c r="O271" s="292"/>
      <c r="P271" s="292"/>
      <c r="Q271" s="292"/>
    </row>
    <row r="272" spans="1:17" ht="13.5" customHeight="1">
      <c r="A272" s="302" t="s">
        <v>231</v>
      </c>
      <c r="B272" s="302" t="s">
        <v>229</v>
      </c>
      <c r="C272" s="303" t="s">
        <v>232</v>
      </c>
      <c r="D272" s="304" t="s">
        <v>171</v>
      </c>
      <c r="E272" s="302">
        <v>1</v>
      </c>
      <c r="F272" s="302">
        <v>25</v>
      </c>
      <c r="G272" s="305">
        <v>33</v>
      </c>
      <c r="H272" s="312"/>
      <c r="I272" s="313"/>
      <c r="J272" s="292"/>
      <c r="K272" s="292"/>
      <c r="L272" s="292"/>
      <c r="M272" s="292"/>
      <c r="N272" s="292"/>
      <c r="O272" s="292"/>
      <c r="P272" s="292"/>
      <c r="Q272" s="292"/>
    </row>
    <row r="273" spans="1:17" ht="13.5" customHeight="1">
      <c r="A273" s="302" t="s">
        <v>233</v>
      </c>
      <c r="B273" s="302" t="s">
        <v>229</v>
      </c>
      <c r="C273" s="303" t="s">
        <v>234</v>
      </c>
      <c r="D273" s="304" t="s">
        <v>26</v>
      </c>
      <c r="E273" s="302">
        <v>1</v>
      </c>
      <c r="F273" s="302">
        <v>25</v>
      </c>
      <c r="G273" s="305">
        <v>26</v>
      </c>
      <c r="H273" s="312"/>
      <c r="I273" s="313"/>
      <c r="J273" s="292"/>
      <c r="K273" s="292"/>
      <c r="L273" s="292"/>
      <c r="M273" s="292"/>
      <c r="N273" s="292"/>
      <c r="O273" s="292"/>
      <c r="P273" s="292"/>
      <c r="Q273" s="292"/>
    </row>
    <row r="274" spans="1:17" ht="13.5" customHeight="1">
      <c r="A274" s="302" t="s">
        <v>235</v>
      </c>
      <c r="B274" s="302" t="s">
        <v>229</v>
      </c>
      <c r="C274" s="303" t="s">
        <v>234</v>
      </c>
      <c r="D274" s="304" t="s">
        <v>25</v>
      </c>
      <c r="E274" s="302">
        <v>1</v>
      </c>
      <c r="F274" s="302">
        <v>25</v>
      </c>
      <c r="G274" s="305">
        <v>42</v>
      </c>
      <c r="H274" s="312"/>
      <c r="I274" s="313"/>
      <c r="J274" s="292"/>
      <c r="K274" s="292"/>
      <c r="L274" s="292"/>
      <c r="M274" s="292"/>
      <c r="N274" s="292"/>
      <c r="O274" s="292"/>
      <c r="P274" s="292"/>
      <c r="Q274" s="292"/>
    </row>
    <row r="275" spans="1:17" ht="13.5" customHeight="1">
      <c r="A275" s="302" t="s">
        <v>236</v>
      </c>
      <c r="B275" s="302" t="s">
        <v>229</v>
      </c>
      <c r="C275" s="303" t="s">
        <v>237</v>
      </c>
      <c r="D275" s="304" t="s">
        <v>25</v>
      </c>
      <c r="E275" s="302">
        <v>1</v>
      </c>
      <c r="F275" s="302">
        <v>25</v>
      </c>
      <c r="G275" s="305">
        <v>37</v>
      </c>
      <c r="H275" s="312"/>
      <c r="I275" s="313"/>
      <c r="J275" s="292"/>
      <c r="K275" s="292"/>
      <c r="L275" s="292"/>
      <c r="M275" s="292"/>
      <c r="N275" s="292"/>
      <c r="O275" s="292"/>
      <c r="P275" s="292"/>
      <c r="Q275" s="292"/>
    </row>
    <row r="276" spans="1:17" ht="13.5" customHeight="1">
      <c r="A276" s="302" t="s">
        <v>238</v>
      </c>
      <c r="B276" s="302" t="s">
        <v>239</v>
      </c>
      <c r="C276" s="303" t="s">
        <v>240</v>
      </c>
      <c r="D276" s="304" t="s">
        <v>26</v>
      </c>
      <c r="E276" s="302">
        <v>1</v>
      </c>
      <c r="F276" s="302">
        <v>25</v>
      </c>
      <c r="G276" s="305">
        <v>26</v>
      </c>
      <c r="H276" s="312"/>
      <c r="I276" s="313"/>
      <c r="J276" s="292"/>
      <c r="K276" s="292"/>
      <c r="L276" s="292"/>
      <c r="M276" s="292"/>
      <c r="N276" s="292"/>
      <c r="O276" s="292"/>
      <c r="P276" s="292"/>
      <c r="Q276" s="292"/>
    </row>
    <row r="277" spans="1:17" ht="13.5" customHeight="1">
      <c r="A277" s="302" t="s">
        <v>241</v>
      </c>
      <c r="B277" s="302" t="s">
        <v>239</v>
      </c>
      <c r="C277" s="303" t="s">
        <v>242</v>
      </c>
      <c r="D277" s="304" t="s">
        <v>26</v>
      </c>
      <c r="E277" s="302">
        <v>1</v>
      </c>
      <c r="F277" s="302">
        <v>25</v>
      </c>
      <c r="G277" s="305">
        <v>23</v>
      </c>
      <c r="H277" s="312"/>
      <c r="I277" s="313"/>
      <c r="J277" s="292"/>
      <c r="K277" s="292"/>
      <c r="L277" s="292"/>
      <c r="M277" s="292"/>
      <c r="N277" s="292"/>
      <c r="O277" s="292"/>
      <c r="P277" s="292"/>
      <c r="Q277" s="292"/>
    </row>
    <row r="278" spans="1:17" ht="13.5" customHeight="1">
      <c r="A278" s="302" t="s">
        <v>243</v>
      </c>
      <c r="B278" s="302" t="s">
        <v>239</v>
      </c>
      <c r="C278" s="303" t="s">
        <v>244</v>
      </c>
      <c r="D278" s="304" t="s">
        <v>26</v>
      </c>
      <c r="E278" s="302">
        <v>1</v>
      </c>
      <c r="F278" s="302">
        <v>25</v>
      </c>
      <c r="G278" s="305">
        <v>24</v>
      </c>
      <c r="H278" s="312"/>
      <c r="I278" s="313"/>
      <c r="J278" s="292"/>
      <c r="K278" s="292"/>
      <c r="L278" s="292"/>
      <c r="M278" s="292"/>
      <c r="N278" s="292"/>
      <c r="O278" s="292"/>
      <c r="P278" s="292"/>
      <c r="Q278" s="292"/>
    </row>
    <row r="279" spans="1:17" ht="13.5" customHeight="1">
      <c r="A279" s="302" t="s">
        <v>245</v>
      </c>
      <c r="B279" s="302" t="s">
        <v>239</v>
      </c>
      <c r="C279" s="303" t="s">
        <v>246</v>
      </c>
      <c r="D279" s="304" t="s">
        <v>26</v>
      </c>
      <c r="E279" s="302">
        <v>1</v>
      </c>
      <c r="F279" s="302">
        <v>25</v>
      </c>
      <c r="G279" s="305">
        <v>23</v>
      </c>
      <c r="H279" s="312"/>
      <c r="I279" s="313"/>
      <c r="J279" s="292"/>
      <c r="K279" s="292"/>
      <c r="L279" s="292"/>
      <c r="M279" s="292"/>
      <c r="N279" s="292"/>
      <c r="O279" s="292"/>
      <c r="P279" s="292"/>
      <c r="Q279" s="292"/>
    </row>
    <row r="280" spans="1:17" ht="13.5" customHeight="1">
      <c r="A280" s="302" t="s">
        <v>247</v>
      </c>
      <c r="B280" s="302" t="s">
        <v>239</v>
      </c>
      <c r="C280" s="303" t="s">
        <v>248</v>
      </c>
      <c r="D280" s="304" t="s">
        <v>26</v>
      </c>
      <c r="E280" s="302">
        <v>1</v>
      </c>
      <c r="F280" s="302">
        <v>25</v>
      </c>
      <c r="G280" s="305">
        <v>22</v>
      </c>
      <c r="H280" s="312"/>
      <c r="I280" s="313"/>
      <c r="J280" s="292"/>
      <c r="K280" s="292"/>
      <c r="L280" s="292"/>
      <c r="M280" s="292"/>
      <c r="N280" s="292"/>
      <c r="O280" s="292"/>
      <c r="P280" s="292"/>
      <c r="Q280" s="292"/>
    </row>
    <row r="281" spans="1:17" ht="13.5" customHeight="1">
      <c r="A281" s="302" t="s">
        <v>249</v>
      </c>
      <c r="B281" s="302" t="s">
        <v>239</v>
      </c>
      <c r="C281" s="303" t="s">
        <v>250</v>
      </c>
      <c r="D281" s="304" t="s">
        <v>26</v>
      </c>
      <c r="E281" s="302">
        <v>1</v>
      </c>
      <c r="F281" s="302">
        <v>25</v>
      </c>
      <c r="G281" s="305">
        <v>22</v>
      </c>
      <c r="H281" s="312"/>
      <c r="I281" s="313"/>
      <c r="J281" s="292"/>
      <c r="K281" s="292"/>
      <c r="L281" s="292"/>
      <c r="M281" s="292"/>
      <c r="N281" s="292"/>
      <c r="O281" s="292"/>
      <c r="P281" s="292"/>
      <c r="Q281" s="292"/>
    </row>
    <row r="282" spans="1:17" ht="13.5" customHeight="1">
      <c r="A282" s="302" t="s">
        <v>251</v>
      </c>
      <c r="B282" s="302" t="s">
        <v>239</v>
      </c>
      <c r="C282" s="303" t="s">
        <v>252</v>
      </c>
      <c r="D282" s="304" t="s">
        <v>26</v>
      </c>
      <c r="E282" s="302">
        <v>1</v>
      </c>
      <c r="F282" s="302">
        <v>25</v>
      </c>
      <c r="G282" s="305">
        <v>22</v>
      </c>
      <c r="H282" s="312"/>
      <c r="I282" s="313"/>
      <c r="J282" s="292"/>
      <c r="K282" s="292"/>
      <c r="L282" s="292"/>
      <c r="M282" s="292"/>
      <c r="N282" s="292"/>
      <c r="O282" s="292"/>
      <c r="P282" s="292"/>
      <c r="Q282" s="292"/>
    </row>
    <row r="283" spans="1:17" ht="13.5" customHeight="1">
      <c r="A283" s="302" t="s">
        <v>253</v>
      </c>
      <c r="B283" s="302" t="s">
        <v>239</v>
      </c>
      <c r="C283" s="303" t="s">
        <v>254</v>
      </c>
      <c r="D283" s="304" t="s">
        <v>26</v>
      </c>
      <c r="E283" s="302">
        <v>1</v>
      </c>
      <c r="F283" s="302">
        <v>25</v>
      </c>
      <c r="G283" s="305">
        <v>22</v>
      </c>
      <c r="H283" s="312"/>
      <c r="I283" s="313"/>
      <c r="J283" s="292"/>
      <c r="K283" s="292"/>
      <c r="L283" s="292"/>
      <c r="M283" s="292"/>
      <c r="N283" s="292"/>
      <c r="O283" s="292"/>
      <c r="P283" s="292"/>
      <c r="Q283" s="292"/>
    </row>
    <row r="284" spans="1:17" ht="13.5" customHeight="1">
      <c r="A284" s="302" t="s">
        <v>255</v>
      </c>
      <c r="B284" s="302" t="s">
        <v>239</v>
      </c>
      <c r="C284" s="303" t="s">
        <v>256</v>
      </c>
      <c r="D284" s="304" t="s">
        <v>26</v>
      </c>
      <c r="E284" s="302">
        <v>1</v>
      </c>
      <c r="F284" s="302">
        <v>25</v>
      </c>
      <c r="G284" s="305">
        <v>28</v>
      </c>
      <c r="H284" s="312"/>
      <c r="I284" s="313"/>
      <c r="J284" s="292"/>
      <c r="K284" s="292"/>
      <c r="L284" s="292"/>
      <c r="M284" s="292"/>
      <c r="N284" s="292"/>
      <c r="O284" s="292"/>
      <c r="P284" s="292"/>
      <c r="Q284" s="292"/>
    </row>
    <row r="285" spans="1:17" ht="13.5" customHeight="1">
      <c r="A285" s="302" t="s">
        <v>257</v>
      </c>
      <c r="B285" s="302" t="s">
        <v>239</v>
      </c>
      <c r="C285" s="303" t="s">
        <v>258</v>
      </c>
      <c r="D285" s="304" t="s">
        <v>26</v>
      </c>
      <c r="E285" s="302">
        <v>1</v>
      </c>
      <c r="F285" s="302">
        <v>25</v>
      </c>
      <c r="G285" s="305">
        <v>27</v>
      </c>
      <c r="H285" s="312"/>
      <c r="I285" s="313"/>
      <c r="J285" s="292"/>
      <c r="K285" s="292"/>
      <c r="L285" s="292"/>
      <c r="M285" s="292"/>
      <c r="N285" s="292"/>
      <c r="O285" s="292"/>
      <c r="P285" s="292"/>
      <c r="Q285" s="292"/>
    </row>
    <row r="286" spans="1:17" ht="13.5" customHeight="1">
      <c r="A286" s="302" t="s">
        <v>259</v>
      </c>
      <c r="B286" s="302" t="s">
        <v>239</v>
      </c>
      <c r="C286" s="303" t="s">
        <v>260</v>
      </c>
      <c r="D286" s="304" t="s">
        <v>26</v>
      </c>
      <c r="E286" s="302">
        <v>1</v>
      </c>
      <c r="F286" s="302">
        <v>25</v>
      </c>
      <c r="G286" s="305">
        <v>24</v>
      </c>
      <c r="H286" s="312"/>
      <c r="I286" s="313"/>
      <c r="J286" s="292"/>
      <c r="K286" s="292"/>
      <c r="L286" s="292"/>
      <c r="M286" s="292"/>
      <c r="N286" s="292"/>
      <c r="O286" s="292"/>
      <c r="P286" s="292"/>
      <c r="Q286" s="292"/>
    </row>
    <row r="287" spans="1:17" ht="13.5" customHeight="1">
      <c r="A287" s="302" t="s">
        <v>261</v>
      </c>
      <c r="B287" s="302" t="s">
        <v>239</v>
      </c>
      <c r="C287" s="303" t="s">
        <v>262</v>
      </c>
      <c r="D287" s="304" t="s">
        <v>26</v>
      </c>
      <c r="E287" s="302">
        <v>1</v>
      </c>
      <c r="F287" s="302">
        <v>25</v>
      </c>
      <c r="G287" s="305">
        <v>23</v>
      </c>
      <c r="H287" s="312"/>
      <c r="I287" s="313"/>
      <c r="J287" s="292"/>
      <c r="K287" s="292"/>
      <c r="L287" s="292"/>
      <c r="M287" s="292"/>
      <c r="N287" s="292"/>
      <c r="O287" s="292"/>
      <c r="P287" s="292"/>
      <c r="Q287" s="292"/>
    </row>
    <row r="288" spans="1:17" ht="13.5" customHeight="1">
      <c r="A288" s="302" t="s">
        <v>263</v>
      </c>
      <c r="B288" s="302" t="s">
        <v>239</v>
      </c>
      <c r="C288" s="303" t="s">
        <v>264</v>
      </c>
      <c r="D288" s="304" t="s">
        <v>26</v>
      </c>
      <c r="E288" s="302">
        <v>1</v>
      </c>
      <c r="F288" s="302">
        <v>25</v>
      </c>
      <c r="G288" s="305">
        <v>24</v>
      </c>
      <c r="H288" s="312"/>
      <c r="I288" s="313"/>
      <c r="J288" s="292"/>
      <c r="K288" s="292"/>
      <c r="L288" s="292"/>
      <c r="M288" s="292"/>
      <c r="N288" s="292"/>
      <c r="O288" s="292"/>
      <c r="P288" s="292"/>
      <c r="Q288" s="292"/>
    </row>
    <row r="289" spans="1:17" ht="13.5" customHeight="1">
      <c r="A289" s="302" t="s">
        <v>265</v>
      </c>
      <c r="B289" s="302" t="s">
        <v>239</v>
      </c>
      <c r="C289" s="303" t="s">
        <v>266</v>
      </c>
      <c r="D289" s="304" t="s">
        <v>26</v>
      </c>
      <c r="E289" s="302">
        <v>1</v>
      </c>
      <c r="F289" s="302">
        <v>25</v>
      </c>
      <c r="G289" s="305">
        <v>22</v>
      </c>
      <c r="H289" s="312"/>
      <c r="I289" s="313"/>
      <c r="J289" s="292"/>
      <c r="K289" s="292"/>
      <c r="L289" s="292"/>
      <c r="M289" s="292"/>
      <c r="N289" s="292"/>
      <c r="O289" s="292"/>
      <c r="P289" s="292"/>
      <c r="Q289" s="292"/>
    </row>
    <row r="290" spans="1:17" ht="13.5" customHeight="1">
      <c r="A290" s="302" t="s">
        <v>267</v>
      </c>
      <c r="B290" s="302" t="s">
        <v>239</v>
      </c>
      <c r="C290" s="303" t="s">
        <v>268</v>
      </c>
      <c r="D290" s="304" t="s">
        <v>26</v>
      </c>
      <c r="E290" s="302">
        <v>1</v>
      </c>
      <c r="F290" s="302">
        <v>25</v>
      </c>
      <c r="G290" s="305">
        <v>26</v>
      </c>
      <c r="H290" s="312"/>
      <c r="I290" s="313"/>
      <c r="J290" s="292"/>
      <c r="K290" s="292"/>
      <c r="L290" s="292"/>
      <c r="M290" s="292"/>
      <c r="N290" s="292"/>
      <c r="O290" s="292"/>
      <c r="P290" s="292"/>
      <c r="Q290" s="292"/>
    </row>
    <row r="291" spans="1:17" ht="13.5" customHeight="1">
      <c r="A291" s="302" t="s">
        <v>269</v>
      </c>
      <c r="B291" s="302" t="s">
        <v>239</v>
      </c>
      <c r="C291" s="303" t="s">
        <v>270</v>
      </c>
      <c r="D291" s="304" t="s">
        <v>26</v>
      </c>
      <c r="E291" s="302">
        <v>1</v>
      </c>
      <c r="F291" s="302">
        <v>25</v>
      </c>
      <c r="G291" s="305">
        <v>23</v>
      </c>
      <c r="H291" s="312"/>
      <c r="I291" s="313"/>
      <c r="J291" s="292"/>
      <c r="K291" s="292"/>
      <c r="L291" s="292"/>
      <c r="M291" s="292"/>
      <c r="N291" s="292"/>
      <c r="O291" s="292"/>
      <c r="P291" s="292"/>
      <c r="Q291" s="292"/>
    </row>
    <row r="292" spans="1:17" ht="13.5" customHeight="1">
      <c r="A292" s="302" t="s">
        <v>271</v>
      </c>
      <c r="B292" s="302" t="s">
        <v>272</v>
      </c>
      <c r="C292" s="303" t="s">
        <v>273</v>
      </c>
      <c r="D292" s="304" t="s">
        <v>171</v>
      </c>
      <c r="E292" s="302">
        <v>1</v>
      </c>
      <c r="F292" s="302">
        <v>30</v>
      </c>
      <c r="G292" s="305">
        <v>37</v>
      </c>
      <c r="H292" s="312"/>
      <c r="I292" s="313"/>
      <c r="J292" s="292"/>
      <c r="K292" s="292"/>
      <c r="L292" s="292"/>
      <c r="M292" s="292"/>
      <c r="N292" s="292"/>
      <c r="O292" s="292"/>
      <c r="P292" s="292"/>
      <c r="Q292" s="292"/>
    </row>
    <row r="293" spans="1:9" ht="13.5" customHeight="1">
      <c r="A293" s="302" t="s">
        <v>274</v>
      </c>
      <c r="B293" s="302" t="s">
        <v>275</v>
      </c>
      <c r="C293" s="303" t="s">
        <v>276</v>
      </c>
      <c r="D293" s="304" t="s">
        <v>26</v>
      </c>
      <c r="E293" s="302">
        <v>1</v>
      </c>
      <c r="F293" s="302">
        <v>39</v>
      </c>
      <c r="G293" s="305">
        <v>43</v>
      </c>
      <c r="H293" s="301"/>
      <c r="I293" s="299"/>
    </row>
    <row r="294" spans="1:9" ht="13.5" customHeight="1">
      <c r="A294" s="302" t="s">
        <v>277</v>
      </c>
      <c r="B294" s="302" t="s">
        <v>278</v>
      </c>
      <c r="C294" s="303" t="s">
        <v>279</v>
      </c>
      <c r="D294" s="304" t="s">
        <v>25</v>
      </c>
      <c r="E294" s="302">
        <v>1</v>
      </c>
      <c r="F294" s="302">
        <v>50</v>
      </c>
      <c r="G294" s="305">
        <v>70</v>
      </c>
      <c r="H294" s="301"/>
      <c r="I294" s="299"/>
    </row>
    <row r="295" spans="1:17" ht="13.5" customHeight="1">
      <c r="A295" s="302" t="s">
        <v>280</v>
      </c>
      <c r="B295" s="302" t="s">
        <v>272</v>
      </c>
      <c r="C295" s="303" t="s">
        <v>281</v>
      </c>
      <c r="D295" s="304" t="s">
        <v>26</v>
      </c>
      <c r="E295" s="302">
        <v>1</v>
      </c>
      <c r="F295" s="302">
        <v>30</v>
      </c>
      <c r="G295" s="305">
        <v>31</v>
      </c>
      <c r="H295" s="312"/>
      <c r="I295" s="313"/>
      <c r="J295" s="292"/>
      <c r="K295" s="292"/>
      <c r="L295" s="292"/>
      <c r="M295" s="292"/>
      <c r="N295" s="292"/>
      <c r="O295" s="292"/>
      <c r="P295" s="292"/>
      <c r="Q295" s="292"/>
    </row>
    <row r="296" spans="1:17" ht="13.5" customHeight="1">
      <c r="A296" s="302" t="s">
        <v>282</v>
      </c>
      <c r="B296" s="302" t="s">
        <v>283</v>
      </c>
      <c r="C296" s="303" t="s">
        <v>284</v>
      </c>
      <c r="D296" s="304" t="s">
        <v>26</v>
      </c>
      <c r="E296" s="302">
        <v>1</v>
      </c>
      <c r="F296" s="302">
        <v>21</v>
      </c>
      <c r="G296" s="305">
        <v>27</v>
      </c>
      <c r="H296" s="312"/>
      <c r="I296" s="313"/>
      <c r="J296" s="292"/>
      <c r="K296" s="292"/>
      <c r="L296" s="292"/>
      <c r="M296" s="292"/>
      <c r="N296" s="292"/>
      <c r="O296" s="292"/>
      <c r="P296" s="292"/>
      <c r="Q296" s="292"/>
    </row>
    <row r="297" spans="1:9" ht="13.5" customHeight="1">
      <c r="A297" s="302" t="s">
        <v>285</v>
      </c>
      <c r="B297" s="302" t="s">
        <v>272</v>
      </c>
      <c r="C297" s="303" t="s">
        <v>281</v>
      </c>
      <c r="D297" s="304" t="s">
        <v>25</v>
      </c>
      <c r="E297" s="302">
        <v>1</v>
      </c>
      <c r="F297" s="302">
        <v>30</v>
      </c>
      <c r="G297" s="305">
        <v>46</v>
      </c>
      <c r="H297" s="301"/>
      <c r="I297" s="299"/>
    </row>
    <row r="298" spans="1:9" ht="13.5" customHeight="1">
      <c r="A298" s="302" t="s">
        <v>286</v>
      </c>
      <c r="B298" s="302" t="s">
        <v>272</v>
      </c>
      <c r="C298" s="303" t="s">
        <v>287</v>
      </c>
      <c r="D298" s="304" t="s">
        <v>25</v>
      </c>
      <c r="E298" s="302">
        <v>1</v>
      </c>
      <c r="F298" s="302">
        <v>30</v>
      </c>
      <c r="G298" s="305">
        <v>41</v>
      </c>
      <c r="H298" s="301"/>
      <c r="I298" s="299"/>
    </row>
    <row r="299" spans="1:9" ht="13.5" customHeight="1">
      <c r="A299" s="302" t="s">
        <v>288</v>
      </c>
      <c r="B299" s="302" t="s">
        <v>229</v>
      </c>
      <c r="C299" s="303" t="s">
        <v>289</v>
      </c>
      <c r="D299" s="304" t="s">
        <v>171</v>
      </c>
      <c r="E299" s="302">
        <v>2</v>
      </c>
      <c r="F299" s="302">
        <v>25</v>
      </c>
      <c r="G299" s="305">
        <v>66</v>
      </c>
      <c r="H299" s="301"/>
      <c r="I299" s="299"/>
    </row>
    <row r="300" spans="1:9" ht="13.5" customHeight="1">
      <c r="A300" s="302" t="s">
        <v>290</v>
      </c>
      <c r="B300" s="302" t="s">
        <v>229</v>
      </c>
      <c r="C300" s="303" t="s">
        <v>289</v>
      </c>
      <c r="D300" s="304" t="s">
        <v>26</v>
      </c>
      <c r="E300" s="302">
        <v>2</v>
      </c>
      <c r="F300" s="302">
        <v>25</v>
      </c>
      <c r="G300" s="305">
        <v>50</v>
      </c>
      <c r="H300" s="301"/>
      <c r="I300" s="299"/>
    </row>
    <row r="301" spans="1:9" ht="13.5" customHeight="1">
      <c r="A301" s="302" t="s">
        <v>291</v>
      </c>
      <c r="B301" s="302" t="s">
        <v>229</v>
      </c>
      <c r="C301" s="303" t="s">
        <v>289</v>
      </c>
      <c r="D301" s="304" t="s">
        <v>25</v>
      </c>
      <c r="E301" s="302">
        <v>2</v>
      </c>
      <c r="F301" s="302">
        <v>25</v>
      </c>
      <c r="G301" s="305">
        <v>73</v>
      </c>
      <c r="H301" s="301"/>
      <c r="I301" s="299"/>
    </row>
    <row r="302" spans="1:9" ht="13.5" customHeight="1">
      <c r="A302" s="302" t="s">
        <v>292</v>
      </c>
      <c r="B302" s="302" t="s">
        <v>239</v>
      </c>
      <c r="C302" s="303" t="s">
        <v>293</v>
      </c>
      <c r="D302" s="304" t="s">
        <v>26</v>
      </c>
      <c r="E302" s="302">
        <v>2</v>
      </c>
      <c r="F302" s="302">
        <v>25</v>
      </c>
      <c r="G302" s="305">
        <v>46</v>
      </c>
      <c r="H302" s="301"/>
      <c r="I302" s="299"/>
    </row>
    <row r="303" spans="1:9" ht="13.5" customHeight="1">
      <c r="A303" s="308" t="s">
        <v>294</v>
      </c>
      <c r="B303" s="308" t="s">
        <v>239</v>
      </c>
      <c r="C303" s="309" t="s">
        <v>295</v>
      </c>
      <c r="D303" s="310" t="s">
        <v>26</v>
      </c>
      <c r="E303" s="308">
        <v>2</v>
      </c>
      <c r="F303" s="308">
        <v>25</v>
      </c>
      <c r="G303" s="311">
        <v>44</v>
      </c>
      <c r="H303" s="301"/>
      <c r="I303" s="299"/>
    </row>
    <row r="304" spans="1:9" ht="13.5" customHeight="1">
      <c r="A304" s="302" t="s">
        <v>296</v>
      </c>
      <c r="B304" s="302" t="s">
        <v>239</v>
      </c>
      <c r="C304" s="303" t="s">
        <v>297</v>
      </c>
      <c r="D304" s="304" t="s">
        <v>26</v>
      </c>
      <c r="E304" s="302">
        <v>2</v>
      </c>
      <c r="F304" s="302">
        <v>25</v>
      </c>
      <c r="G304" s="305">
        <v>43</v>
      </c>
      <c r="H304" s="301"/>
      <c r="I304" s="299"/>
    </row>
    <row r="305" spans="1:9" ht="13.5" customHeight="1">
      <c r="A305" s="302" t="s">
        <v>298</v>
      </c>
      <c r="B305" s="302" t="s">
        <v>239</v>
      </c>
      <c r="C305" s="303" t="s">
        <v>299</v>
      </c>
      <c r="D305" s="304" t="s">
        <v>26</v>
      </c>
      <c r="E305" s="302">
        <v>2</v>
      </c>
      <c r="F305" s="302">
        <v>25</v>
      </c>
      <c r="G305" s="305">
        <v>48</v>
      </c>
      <c r="H305" s="301"/>
      <c r="I305" s="299"/>
    </row>
    <row r="306" spans="1:9" ht="13.5" customHeight="1">
      <c r="A306" s="302" t="s">
        <v>300</v>
      </c>
      <c r="B306" s="302" t="s">
        <v>239</v>
      </c>
      <c r="C306" s="303" t="s">
        <v>301</v>
      </c>
      <c r="D306" s="304" t="s">
        <v>26</v>
      </c>
      <c r="E306" s="302">
        <v>2</v>
      </c>
      <c r="F306" s="302">
        <v>25</v>
      </c>
      <c r="G306" s="305">
        <v>46</v>
      </c>
      <c r="H306" s="301"/>
      <c r="I306" s="299"/>
    </row>
    <row r="307" spans="1:9" ht="13.5" customHeight="1">
      <c r="A307" s="302" t="s">
        <v>302</v>
      </c>
      <c r="B307" s="302" t="s">
        <v>239</v>
      </c>
      <c r="C307" s="303" t="s">
        <v>303</v>
      </c>
      <c r="D307" s="304" t="s">
        <v>171</v>
      </c>
      <c r="E307" s="302">
        <v>2</v>
      </c>
      <c r="F307" s="302">
        <v>25</v>
      </c>
      <c r="G307" s="305">
        <v>65</v>
      </c>
      <c r="H307" s="301"/>
      <c r="I307" s="299"/>
    </row>
    <row r="308" spans="1:9" ht="13.5" customHeight="1">
      <c r="A308" s="302" t="s">
        <v>304</v>
      </c>
      <c r="B308" s="302" t="s">
        <v>239</v>
      </c>
      <c r="C308" s="303" t="s">
        <v>305</v>
      </c>
      <c r="D308" s="304" t="s">
        <v>26</v>
      </c>
      <c r="E308" s="302">
        <v>2</v>
      </c>
      <c r="F308" s="302">
        <v>25</v>
      </c>
      <c r="G308" s="305">
        <v>46</v>
      </c>
      <c r="H308" s="301"/>
      <c r="I308" s="299"/>
    </row>
    <row r="309" spans="1:9" ht="13.5" customHeight="1">
      <c r="A309" s="302" t="s">
        <v>306</v>
      </c>
      <c r="B309" s="302" t="s">
        <v>239</v>
      </c>
      <c r="C309" s="303" t="s">
        <v>307</v>
      </c>
      <c r="D309" s="304" t="s">
        <v>26</v>
      </c>
      <c r="E309" s="302">
        <v>2</v>
      </c>
      <c r="F309" s="302">
        <v>25</v>
      </c>
      <c r="G309" s="305">
        <v>45</v>
      </c>
      <c r="H309" s="301"/>
      <c r="I309" s="299"/>
    </row>
    <row r="310" spans="1:9" ht="13.5" customHeight="1">
      <c r="A310" s="302" t="s">
        <v>308</v>
      </c>
      <c r="B310" s="302" t="s">
        <v>239</v>
      </c>
      <c r="C310" s="303" t="s">
        <v>309</v>
      </c>
      <c r="D310" s="304" t="s">
        <v>26</v>
      </c>
      <c r="E310" s="302">
        <v>2</v>
      </c>
      <c r="F310" s="302">
        <v>25</v>
      </c>
      <c r="G310" s="305">
        <v>50</v>
      </c>
      <c r="H310" s="301"/>
      <c r="I310" s="299"/>
    </row>
    <row r="311" spans="1:9" ht="13.5" customHeight="1">
      <c r="A311" s="302" t="s">
        <v>310</v>
      </c>
      <c r="B311" s="302" t="s">
        <v>239</v>
      </c>
      <c r="C311" s="303" t="s">
        <v>311</v>
      </c>
      <c r="D311" s="304" t="s">
        <v>26</v>
      </c>
      <c r="E311" s="302">
        <v>2</v>
      </c>
      <c r="F311" s="302">
        <v>25</v>
      </c>
      <c r="G311" s="305">
        <v>42</v>
      </c>
      <c r="H311" s="301"/>
      <c r="I311" s="299"/>
    </row>
    <row r="312" spans="1:9" ht="13.5" customHeight="1">
      <c r="A312" s="302" t="s">
        <v>312</v>
      </c>
      <c r="B312" s="302" t="s">
        <v>239</v>
      </c>
      <c r="C312" s="303" t="s">
        <v>313</v>
      </c>
      <c r="D312" s="304" t="s">
        <v>26</v>
      </c>
      <c r="E312" s="302">
        <v>2</v>
      </c>
      <c r="F312" s="302">
        <v>25</v>
      </c>
      <c r="G312" s="305">
        <v>70</v>
      </c>
      <c r="H312" s="301"/>
      <c r="I312" s="299"/>
    </row>
    <row r="313" spans="1:9" ht="13.5" customHeight="1">
      <c r="A313" s="302" t="s">
        <v>314</v>
      </c>
      <c r="B313" s="302" t="s">
        <v>272</v>
      </c>
      <c r="C313" s="303" t="s">
        <v>315</v>
      </c>
      <c r="D313" s="304" t="s">
        <v>171</v>
      </c>
      <c r="E313" s="302">
        <v>2</v>
      </c>
      <c r="F313" s="302">
        <v>30</v>
      </c>
      <c r="G313" s="305">
        <v>74</v>
      </c>
      <c r="H313" s="301"/>
      <c r="I313" s="299"/>
    </row>
    <row r="314" spans="1:9" ht="13.5" customHeight="1">
      <c r="A314" s="302" t="s">
        <v>316</v>
      </c>
      <c r="B314" s="302" t="s">
        <v>275</v>
      </c>
      <c r="C314" s="303" t="s">
        <v>2473</v>
      </c>
      <c r="D314" s="304" t="s">
        <v>26</v>
      </c>
      <c r="E314" s="302">
        <v>2</v>
      </c>
      <c r="F314" s="302">
        <v>39</v>
      </c>
      <c r="G314" s="305">
        <v>85</v>
      </c>
      <c r="H314" s="307">
        <v>40463</v>
      </c>
      <c r="I314" s="299" t="s">
        <v>2384</v>
      </c>
    </row>
    <row r="315" spans="1:9" ht="13.5" customHeight="1">
      <c r="A315" s="302" t="s">
        <v>317</v>
      </c>
      <c r="B315" s="302" t="s">
        <v>278</v>
      </c>
      <c r="C315" s="303" t="s">
        <v>318</v>
      </c>
      <c r="D315" s="304" t="s">
        <v>25</v>
      </c>
      <c r="E315" s="302">
        <v>2</v>
      </c>
      <c r="F315" s="302">
        <v>50</v>
      </c>
      <c r="G315" s="305">
        <v>114</v>
      </c>
      <c r="H315" s="301"/>
      <c r="I315" s="299"/>
    </row>
    <row r="316" spans="1:9" ht="13.5" customHeight="1">
      <c r="A316" s="302" t="s">
        <v>319</v>
      </c>
      <c r="B316" s="302" t="s">
        <v>272</v>
      </c>
      <c r="C316" s="303" t="s">
        <v>315</v>
      </c>
      <c r="D316" s="304" t="s">
        <v>26</v>
      </c>
      <c r="E316" s="302">
        <v>2</v>
      </c>
      <c r="F316" s="302">
        <v>30</v>
      </c>
      <c r="G316" s="305">
        <v>58</v>
      </c>
      <c r="H316" s="301"/>
      <c r="I316" s="299"/>
    </row>
    <row r="317" spans="1:9" ht="13.5" customHeight="1">
      <c r="A317" s="302" t="s">
        <v>320</v>
      </c>
      <c r="B317" s="302" t="s">
        <v>283</v>
      </c>
      <c r="C317" s="303" t="s">
        <v>284</v>
      </c>
      <c r="D317" s="304" t="s">
        <v>26</v>
      </c>
      <c r="E317" s="302">
        <v>2</v>
      </c>
      <c r="F317" s="302">
        <v>21</v>
      </c>
      <c r="G317" s="305">
        <v>52</v>
      </c>
      <c r="H317" s="301"/>
      <c r="I317" s="299"/>
    </row>
    <row r="318" spans="1:9" ht="13.5" customHeight="1">
      <c r="A318" s="302" t="s">
        <v>321</v>
      </c>
      <c r="B318" s="302" t="s">
        <v>272</v>
      </c>
      <c r="C318" s="303" t="s">
        <v>315</v>
      </c>
      <c r="D318" s="304" t="s">
        <v>25</v>
      </c>
      <c r="E318" s="302">
        <v>2</v>
      </c>
      <c r="F318" s="302">
        <v>30</v>
      </c>
      <c r="G318" s="305">
        <v>81</v>
      </c>
      <c r="H318" s="301"/>
      <c r="I318" s="299"/>
    </row>
    <row r="319" spans="1:9" ht="13.5" customHeight="1">
      <c r="A319" s="302" t="s">
        <v>2173</v>
      </c>
      <c r="B319" s="302" t="s">
        <v>229</v>
      </c>
      <c r="C319" s="303" t="s">
        <v>2174</v>
      </c>
      <c r="D319" s="304" t="s">
        <v>171</v>
      </c>
      <c r="E319" s="302">
        <v>3</v>
      </c>
      <c r="F319" s="302">
        <v>25</v>
      </c>
      <c r="G319" s="305">
        <v>104</v>
      </c>
      <c r="H319" s="307">
        <v>40255</v>
      </c>
      <c r="I319" s="314" t="s">
        <v>2438</v>
      </c>
    </row>
    <row r="320" spans="1:9" ht="13.5" customHeight="1">
      <c r="A320" s="302" t="s">
        <v>2175</v>
      </c>
      <c r="B320" s="302" t="s">
        <v>229</v>
      </c>
      <c r="C320" s="303" t="s">
        <v>2174</v>
      </c>
      <c r="D320" s="304" t="s">
        <v>26</v>
      </c>
      <c r="E320" s="302">
        <v>3</v>
      </c>
      <c r="F320" s="302">
        <v>25</v>
      </c>
      <c r="G320" s="305">
        <v>76</v>
      </c>
      <c r="H320" s="307">
        <v>40255</v>
      </c>
      <c r="I320" s="299" t="s">
        <v>2439</v>
      </c>
    </row>
    <row r="321" spans="1:9" ht="13.5" customHeight="1">
      <c r="A321" s="302" t="s">
        <v>322</v>
      </c>
      <c r="B321" s="302" t="s">
        <v>229</v>
      </c>
      <c r="C321" s="303" t="s">
        <v>323</v>
      </c>
      <c r="D321" s="304" t="s">
        <v>25</v>
      </c>
      <c r="E321" s="302">
        <v>3</v>
      </c>
      <c r="F321" s="302">
        <v>25</v>
      </c>
      <c r="G321" s="305">
        <v>115</v>
      </c>
      <c r="H321" s="301"/>
      <c r="I321" s="299"/>
    </row>
    <row r="322" spans="1:9" ht="13.5" customHeight="1">
      <c r="A322" s="302" t="s">
        <v>324</v>
      </c>
      <c r="B322" s="302" t="s">
        <v>239</v>
      </c>
      <c r="C322" s="303" t="s">
        <v>325</v>
      </c>
      <c r="D322" s="304" t="s">
        <v>26</v>
      </c>
      <c r="E322" s="302">
        <v>3</v>
      </c>
      <c r="F322" s="302">
        <v>25</v>
      </c>
      <c r="G322" s="305">
        <v>67</v>
      </c>
      <c r="H322" s="301"/>
      <c r="I322" s="299"/>
    </row>
    <row r="323" spans="1:9" ht="13.5" customHeight="1">
      <c r="A323" s="302" t="s">
        <v>326</v>
      </c>
      <c r="B323" s="302" t="s">
        <v>239</v>
      </c>
      <c r="C323" s="303" t="s">
        <v>327</v>
      </c>
      <c r="D323" s="304" t="s">
        <v>26</v>
      </c>
      <c r="E323" s="302">
        <v>3</v>
      </c>
      <c r="F323" s="302">
        <v>25</v>
      </c>
      <c r="G323" s="305">
        <v>66</v>
      </c>
      <c r="H323" s="301"/>
      <c r="I323" s="299"/>
    </row>
    <row r="324" spans="1:9" ht="13.5" customHeight="1">
      <c r="A324" s="302" t="s">
        <v>328</v>
      </c>
      <c r="B324" s="302" t="s">
        <v>239</v>
      </c>
      <c r="C324" s="303" t="s">
        <v>329</v>
      </c>
      <c r="D324" s="304" t="s">
        <v>26</v>
      </c>
      <c r="E324" s="302">
        <v>3</v>
      </c>
      <c r="F324" s="302">
        <v>25</v>
      </c>
      <c r="G324" s="305">
        <v>72</v>
      </c>
      <c r="H324" s="301"/>
      <c r="I324" s="299"/>
    </row>
    <row r="325" spans="1:9" ht="13.5" customHeight="1">
      <c r="A325" s="302" t="s">
        <v>330</v>
      </c>
      <c r="B325" s="302" t="s">
        <v>239</v>
      </c>
      <c r="C325" s="303" t="s">
        <v>331</v>
      </c>
      <c r="D325" s="304" t="s">
        <v>26</v>
      </c>
      <c r="E325" s="302">
        <v>3</v>
      </c>
      <c r="F325" s="302">
        <v>25</v>
      </c>
      <c r="G325" s="305">
        <v>62</v>
      </c>
      <c r="H325" s="301"/>
      <c r="I325" s="299"/>
    </row>
    <row r="326" spans="1:9" ht="13.5" customHeight="1">
      <c r="A326" s="302" t="s">
        <v>332</v>
      </c>
      <c r="B326" s="302" t="s">
        <v>272</v>
      </c>
      <c r="C326" s="303" t="s">
        <v>333</v>
      </c>
      <c r="D326" s="304" t="s">
        <v>171</v>
      </c>
      <c r="E326" s="302">
        <v>3</v>
      </c>
      <c r="F326" s="302">
        <v>30</v>
      </c>
      <c r="G326" s="305">
        <v>120</v>
      </c>
      <c r="H326" s="301"/>
      <c r="I326" s="299"/>
    </row>
    <row r="327" spans="1:9" ht="13.5" customHeight="1">
      <c r="A327" s="302" t="s">
        <v>334</v>
      </c>
      <c r="B327" s="302" t="s">
        <v>272</v>
      </c>
      <c r="C327" s="303" t="s">
        <v>335</v>
      </c>
      <c r="D327" s="304" t="s">
        <v>25</v>
      </c>
      <c r="E327" s="302">
        <v>3</v>
      </c>
      <c r="F327" s="302">
        <v>30</v>
      </c>
      <c r="G327" s="305">
        <v>127</v>
      </c>
      <c r="H327" s="301"/>
      <c r="I327" s="299"/>
    </row>
    <row r="328" spans="1:9" ht="13.5" customHeight="1">
      <c r="A328" s="302" t="s">
        <v>2176</v>
      </c>
      <c r="B328" s="302" t="s">
        <v>229</v>
      </c>
      <c r="C328" s="303" t="s">
        <v>2177</v>
      </c>
      <c r="D328" s="304" t="s">
        <v>171</v>
      </c>
      <c r="E328" s="302">
        <v>4</v>
      </c>
      <c r="F328" s="302">
        <v>25</v>
      </c>
      <c r="G328" s="305">
        <v>132</v>
      </c>
      <c r="H328" s="307">
        <v>40255</v>
      </c>
      <c r="I328" s="314" t="s">
        <v>2440</v>
      </c>
    </row>
    <row r="329" spans="1:9" ht="13.5" customHeight="1">
      <c r="A329" s="302" t="s">
        <v>2178</v>
      </c>
      <c r="B329" s="302" t="s">
        <v>229</v>
      </c>
      <c r="C329" s="303" t="s">
        <v>2177</v>
      </c>
      <c r="D329" s="304" t="s">
        <v>26</v>
      </c>
      <c r="E329" s="302">
        <v>4</v>
      </c>
      <c r="F329" s="302">
        <v>25</v>
      </c>
      <c r="G329" s="305">
        <v>100</v>
      </c>
      <c r="H329" s="307">
        <v>40255</v>
      </c>
      <c r="I329" s="299" t="s">
        <v>2441</v>
      </c>
    </row>
    <row r="330" spans="1:9" ht="13.5" customHeight="1">
      <c r="A330" s="302" t="s">
        <v>336</v>
      </c>
      <c r="B330" s="302" t="s">
        <v>239</v>
      </c>
      <c r="C330" s="303" t="s">
        <v>337</v>
      </c>
      <c r="D330" s="304" t="s">
        <v>26</v>
      </c>
      <c r="E330" s="302">
        <v>4</v>
      </c>
      <c r="F330" s="302">
        <v>25</v>
      </c>
      <c r="G330" s="305">
        <v>87</v>
      </c>
      <c r="H330" s="301"/>
      <c r="I330" s="299"/>
    </row>
    <row r="331" spans="1:9" ht="13.5" customHeight="1">
      <c r="A331" s="302" t="s">
        <v>338</v>
      </c>
      <c r="B331" s="302" t="s">
        <v>239</v>
      </c>
      <c r="C331" s="303" t="s">
        <v>339</v>
      </c>
      <c r="D331" s="304" t="s">
        <v>26</v>
      </c>
      <c r="E331" s="302">
        <v>4</v>
      </c>
      <c r="F331" s="302">
        <v>25</v>
      </c>
      <c r="G331" s="305">
        <v>86</v>
      </c>
      <c r="H331" s="301"/>
      <c r="I331" s="299"/>
    </row>
    <row r="332" spans="1:9" ht="13.5" customHeight="1">
      <c r="A332" s="302" t="s">
        <v>340</v>
      </c>
      <c r="B332" s="302" t="s">
        <v>239</v>
      </c>
      <c r="C332" s="303" t="s">
        <v>341</v>
      </c>
      <c r="D332" s="304" t="s">
        <v>26</v>
      </c>
      <c r="E332" s="302">
        <v>4</v>
      </c>
      <c r="F332" s="302">
        <v>25</v>
      </c>
      <c r="G332" s="305">
        <v>89</v>
      </c>
      <c r="H332" s="301"/>
      <c r="I332" s="299"/>
    </row>
    <row r="333" spans="1:9" ht="13.5" customHeight="1">
      <c r="A333" s="302" t="s">
        <v>342</v>
      </c>
      <c r="B333" s="302" t="s">
        <v>239</v>
      </c>
      <c r="C333" s="303" t="s">
        <v>343</v>
      </c>
      <c r="D333" s="304" t="s">
        <v>26</v>
      </c>
      <c r="E333" s="302">
        <v>4</v>
      </c>
      <c r="F333" s="302">
        <v>25</v>
      </c>
      <c r="G333" s="305">
        <v>84</v>
      </c>
      <c r="H333" s="301"/>
      <c r="I333" s="299"/>
    </row>
    <row r="334" spans="1:9" ht="13.5" customHeight="1">
      <c r="A334" s="302" t="s">
        <v>344</v>
      </c>
      <c r="B334" s="302" t="s">
        <v>272</v>
      </c>
      <c r="C334" s="303" t="s">
        <v>345</v>
      </c>
      <c r="D334" s="304" t="s">
        <v>171</v>
      </c>
      <c r="E334" s="302">
        <v>4</v>
      </c>
      <c r="F334" s="302">
        <v>30</v>
      </c>
      <c r="G334" s="305">
        <v>148</v>
      </c>
      <c r="H334" s="301"/>
      <c r="I334" s="299"/>
    </row>
    <row r="335" spans="1:9" ht="13.5" customHeight="1">
      <c r="A335" s="302" t="s">
        <v>346</v>
      </c>
      <c r="B335" s="302" t="s">
        <v>272</v>
      </c>
      <c r="C335" s="303" t="s">
        <v>345</v>
      </c>
      <c r="D335" s="304" t="s">
        <v>26</v>
      </c>
      <c r="E335" s="302">
        <v>4</v>
      </c>
      <c r="F335" s="302">
        <v>30</v>
      </c>
      <c r="G335" s="305">
        <v>116</v>
      </c>
      <c r="H335" s="301"/>
      <c r="I335" s="299"/>
    </row>
    <row r="336" spans="1:9" ht="13.5" customHeight="1">
      <c r="A336" s="302" t="s">
        <v>347</v>
      </c>
      <c r="B336" s="302" t="s">
        <v>272</v>
      </c>
      <c r="C336" s="303" t="s">
        <v>345</v>
      </c>
      <c r="D336" s="304" t="s">
        <v>25</v>
      </c>
      <c r="E336" s="302">
        <v>4</v>
      </c>
      <c r="F336" s="302">
        <v>30</v>
      </c>
      <c r="G336" s="305">
        <v>162</v>
      </c>
      <c r="H336" s="301"/>
      <c r="I336" s="299"/>
    </row>
    <row r="337" spans="1:9" ht="13.5" customHeight="1">
      <c r="A337" s="302" t="s">
        <v>348</v>
      </c>
      <c r="B337" s="302" t="s">
        <v>229</v>
      </c>
      <c r="C337" s="303" t="s">
        <v>349</v>
      </c>
      <c r="D337" s="304" t="s">
        <v>171</v>
      </c>
      <c r="E337" s="302">
        <v>6</v>
      </c>
      <c r="F337" s="302">
        <v>25</v>
      </c>
      <c r="G337" s="305">
        <v>198</v>
      </c>
      <c r="H337" s="301"/>
      <c r="I337" s="299"/>
    </row>
    <row r="338" spans="1:9" ht="13.5" customHeight="1">
      <c r="A338" s="302" t="s">
        <v>350</v>
      </c>
      <c r="B338" s="302" t="s">
        <v>239</v>
      </c>
      <c r="C338" s="303" t="s">
        <v>351</v>
      </c>
      <c r="D338" s="304" t="s">
        <v>26</v>
      </c>
      <c r="E338" s="302">
        <v>6</v>
      </c>
      <c r="F338" s="302">
        <v>25</v>
      </c>
      <c r="G338" s="305">
        <v>134</v>
      </c>
      <c r="H338" s="301"/>
      <c r="I338" s="299"/>
    </row>
    <row r="339" spans="1:9" ht="13.5" customHeight="1">
      <c r="A339" s="302" t="s">
        <v>352</v>
      </c>
      <c r="B339" s="302" t="s">
        <v>272</v>
      </c>
      <c r="C339" s="303" t="s">
        <v>353</v>
      </c>
      <c r="D339" s="304" t="s">
        <v>171</v>
      </c>
      <c r="E339" s="302">
        <v>6</v>
      </c>
      <c r="F339" s="302">
        <v>30</v>
      </c>
      <c r="G339" s="305">
        <v>238</v>
      </c>
      <c r="H339" s="301"/>
      <c r="I339" s="299"/>
    </row>
    <row r="340" spans="1:9" ht="13.5" customHeight="1">
      <c r="A340" s="302" t="s">
        <v>354</v>
      </c>
      <c r="B340" s="302" t="s">
        <v>355</v>
      </c>
      <c r="C340" s="303" t="s">
        <v>356</v>
      </c>
      <c r="D340" s="304" t="s">
        <v>171</v>
      </c>
      <c r="E340" s="302">
        <v>0</v>
      </c>
      <c r="F340" s="302">
        <v>0</v>
      </c>
      <c r="G340" s="305">
        <v>4</v>
      </c>
      <c r="H340" s="301"/>
      <c r="I340" s="299"/>
    </row>
    <row r="341" spans="1:9" ht="13.5" customHeight="1">
      <c r="A341" s="302" t="s">
        <v>357</v>
      </c>
      <c r="B341" s="302" t="s">
        <v>355</v>
      </c>
      <c r="C341" s="303" t="s">
        <v>358</v>
      </c>
      <c r="D341" s="304" t="s">
        <v>171</v>
      </c>
      <c r="E341" s="302">
        <v>0</v>
      </c>
      <c r="F341" s="302">
        <v>0</v>
      </c>
      <c r="G341" s="305">
        <v>8</v>
      </c>
      <c r="H341" s="301"/>
      <c r="I341" s="299"/>
    </row>
    <row r="342" spans="1:9" ht="13.5" customHeight="1">
      <c r="A342" s="302" t="s">
        <v>359</v>
      </c>
      <c r="B342" s="302" t="s">
        <v>360</v>
      </c>
      <c r="C342" s="303" t="s">
        <v>361</v>
      </c>
      <c r="D342" s="304" t="s">
        <v>171</v>
      </c>
      <c r="E342" s="302">
        <v>1</v>
      </c>
      <c r="F342" s="302">
        <v>34</v>
      </c>
      <c r="G342" s="305">
        <v>43</v>
      </c>
      <c r="H342" s="301"/>
      <c r="I342" s="299"/>
    </row>
    <row r="343" spans="1:9" ht="13.5" customHeight="1">
      <c r="A343" s="302" t="s">
        <v>362</v>
      </c>
      <c r="B343" s="302" t="s">
        <v>360</v>
      </c>
      <c r="C343" s="303" t="s">
        <v>363</v>
      </c>
      <c r="D343" s="304" t="s">
        <v>171</v>
      </c>
      <c r="E343" s="302">
        <v>1</v>
      </c>
      <c r="F343" s="302">
        <v>34</v>
      </c>
      <c r="G343" s="305">
        <v>43</v>
      </c>
      <c r="H343" s="301"/>
      <c r="I343" s="299"/>
    </row>
    <row r="344" spans="1:9" ht="13.5" customHeight="1">
      <c r="A344" s="302" t="s">
        <v>364</v>
      </c>
      <c r="B344" s="302" t="s">
        <v>360</v>
      </c>
      <c r="C344" s="303" t="s">
        <v>365</v>
      </c>
      <c r="D344" s="304" t="s">
        <v>171</v>
      </c>
      <c r="E344" s="302">
        <v>1</v>
      </c>
      <c r="F344" s="302">
        <v>34</v>
      </c>
      <c r="G344" s="305">
        <v>36</v>
      </c>
      <c r="H344" s="301"/>
      <c r="I344" s="299"/>
    </row>
    <row r="345" spans="1:9" ht="13.5" customHeight="1">
      <c r="A345" s="302" t="s">
        <v>366</v>
      </c>
      <c r="B345" s="302" t="s">
        <v>367</v>
      </c>
      <c r="C345" s="303" t="s">
        <v>368</v>
      </c>
      <c r="D345" s="304" t="s">
        <v>25</v>
      </c>
      <c r="E345" s="302">
        <v>1</v>
      </c>
      <c r="F345" s="302">
        <v>55</v>
      </c>
      <c r="G345" s="305">
        <v>80</v>
      </c>
      <c r="H345" s="301"/>
      <c r="I345" s="299"/>
    </row>
    <row r="346" spans="1:9" ht="13.5" customHeight="1">
      <c r="A346" s="302" t="s">
        <v>369</v>
      </c>
      <c r="B346" s="302" t="s">
        <v>370</v>
      </c>
      <c r="C346" s="303" t="s">
        <v>371</v>
      </c>
      <c r="D346" s="304" t="s">
        <v>25</v>
      </c>
      <c r="E346" s="302">
        <v>1</v>
      </c>
      <c r="F346" s="302">
        <v>30</v>
      </c>
      <c r="G346" s="305">
        <v>51</v>
      </c>
      <c r="H346" s="301"/>
      <c r="I346" s="299"/>
    </row>
    <row r="347" spans="1:9" ht="13.5" customHeight="1">
      <c r="A347" s="302" t="s">
        <v>372</v>
      </c>
      <c r="B347" s="302" t="s">
        <v>360</v>
      </c>
      <c r="C347" s="303" t="s">
        <v>373</v>
      </c>
      <c r="D347" s="304" t="s">
        <v>26</v>
      </c>
      <c r="E347" s="302">
        <v>1</v>
      </c>
      <c r="F347" s="302">
        <v>34</v>
      </c>
      <c r="G347" s="305">
        <v>32</v>
      </c>
      <c r="H347" s="301"/>
      <c r="I347" s="299"/>
    </row>
    <row r="348" spans="1:9" ht="13.5" customHeight="1">
      <c r="A348" s="302" t="s">
        <v>374</v>
      </c>
      <c r="B348" s="302" t="s">
        <v>360</v>
      </c>
      <c r="C348" s="303" t="s">
        <v>375</v>
      </c>
      <c r="D348" s="304" t="s">
        <v>26</v>
      </c>
      <c r="E348" s="302">
        <v>1</v>
      </c>
      <c r="F348" s="302">
        <v>34</v>
      </c>
      <c r="G348" s="305">
        <v>32</v>
      </c>
      <c r="H348" s="301"/>
      <c r="I348" s="299"/>
    </row>
    <row r="349" spans="1:9" ht="13.5" customHeight="1">
      <c r="A349" s="302" t="s">
        <v>376</v>
      </c>
      <c r="B349" s="302" t="s">
        <v>360</v>
      </c>
      <c r="C349" s="303" t="s">
        <v>361</v>
      </c>
      <c r="D349" s="304" t="s">
        <v>25</v>
      </c>
      <c r="E349" s="302">
        <v>1</v>
      </c>
      <c r="F349" s="302">
        <v>34</v>
      </c>
      <c r="G349" s="305">
        <v>50</v>
      </c>
      <c r="H349" s="301"/>
      <c r="I349" s="299"/>
    </row>
    <row r="350" spans="1:9" ht="13.5" customHeight="1">
      <c r="A350" s="302" t="s">
        <v>377</v>
      </c>
      <c r="B350" s="302" t="s">
        <v>378</v>
      </c>
      <c r="C350" s="303" t="s">
        <v>379</v>
      </c>
      <c r="D350" s="304" t="s">
        <v>25</v>
      </c>
      <c r="E350" s="302">
        <v>1</v>
      </c>
      <c r="F350" s="302"/>
      <c r="G350" s="305">
        <v>123</v>
      </c>
      <c r="H350" s="301"/>
      <c r="I350" s="299"/>
    </row>
    <row r="351" spans="1:9" ht="13.5" customHeight="1">
      <c r="A351" s="302" t="s">
        <v>380</v>
      </c>
      <c r="B351" s="302" t="s">
        <v>381</v>
      </c>
      <c r="C351" s="303" t="s">
        <v>382</v>
      </c>
      <c r="D351" s="302" t="s">
        <v>26</v>
      </c>
      <c r="E351" s="302">
        <v>1</v>
      </c>
      <c r="F351" s="302">
        <v>25</v>
      </c>
      <c r="G351" s="315">
        <v>25</v>
      </c>
      <c r="H351" s="301"/>
      <c r="I351" s="299"/>
    </row>
    <row r="352" spans="1:9" ht="13.5" customHeight="1">
      <c r="A352" s="302" t="s">
        <v>383</v>
      </c>
      <c r="B352" s="302" t="s">
        <v>381</v>
      </c>
      <c r="C352" s="303" t="s">
        <v>384</v>
      </c>
      <c r="D352" s="302" t="s">
        <v>26</v>
      </c>
      <c r="E352" s="302">
        <v>1</v>
      </c>
      <c r="F352" s="302">
        <v>25</v>
      </c>
      <c r="G352" s="315">
        <v>19</v>
      </c>
      <c r="H352" s="301"/>
      <c r="I352" s="299"/>
    </row>
    <row r="353" spans="1:9" ht="13.5" customHeight="1">
      <c r="A353" s="302" t="s">
        <v>385</v>
      </c>
      <c r="B353" s="302" t="s">
        <v>381</v>
      </c>
      <c r="C353" s="303" t="s">
        <v>386</v>
      </c>
      <c r="D353" s="302" t="s">
        <v>26</v>
      </c>
      <c r="E353" s="302">
        <v>1</v>
      </c>
      <c r="F353" s="302">
        <v>25</v>
      </c>
      <c r="G353" s="315">
        <v>20</v>
      </c>
      <c r="H353" s="301"/>
      <c r="I353" s="299"/>
    </row>
    <row r="354" spans="1:9" ht="13.5" customHeight="1">
      <c r="A354" s="302" t="s">
        <v>387</v>
      </c>
      <c r="B354" s="302" t="s">
        <v>388</v>
      </c>
      <c r="C354" s="303" t="s">
        <v>389</v>
      </c>
      <c r="D354" s="304" t="s">
        <v>26</v>
      </c>
      <c r="E354" s="302">
        <v>1</v>
      </c>
      <c r="F354" s="302">
        <v>32</v>
      </c>
      <c r="G354" s="305">
        <v>31</v>
      </c>
      <c r="H354" s="301"/>
      <c r="I354" s="299"/>
    </row>
    <row r="355" spans="1:9" ht="13.5" customHeight="1">
      <c r="A355" s="302" t="s">
        <v>390</v>
      </c>
      <c r="B355" s="302" t="s">
        <v>391</v>
      </c>
      <c r="C355" s="303" t="s">
        <v>392</v>
      </c>
      <c r="D355" s="304" t="s">
        <v>26</v>
      </c>
      <c r="E355" s="302">
        <v>1</v>
      </c>
      <c r="F355" s="302">
        <v>30</v>
      </c>
      <c r="G355" s="305">
        <v>28</v>
      </c>
      <c r="H355" s="301"/>
      <c r="I355" s="299"/>
    </row>
    <row r="356" spans="1:9" ht="13.5" customHeight="1">
      <c r="A356" s="302" t="s">
        <v>393</v>
      </c>
      <c r="B356" s="302" t="s">
        <v>391</v>
      </c>
      <c r="C356" s="303" t="s">
        <v>394</v>
      </c>
      <c r="D356" s="304" t="s">
        <v>26</v>
      </c>
      <c r="E356" s="302">
        <v>1</v>
      </c>
      <c r="F356" s="302">
        <v>30</v>
      </c>
      <c r="G356" s="305">
        <v>27</v>
      </c>
      <c r="H356" s="301"/>
      <c r="I356" s="299"/>
    </row>
    <row r="357" spans="1:9" ht="13.5" customHeight="1">
      <c r="A357" s="302" t="s">
        <v>395</v>
      </c>
      <c r="B357" s="302" t="s">
        <v>391</v>
      </c>
      <c r="C357" s="303" t="s">
        <v>396</v>
      </c>
      <c r="D357" s="304" t="s">
        <v>26</v>
      </c>
      <c r="E357" s="302">
        <v>1</v>
      </c>
      <c r="F357" s="302">
        <v>30</v>
      </c>
      <c r="G357" s="305">
        <v>27</v>
      </c>
      <c r="H357" s="301"/>
      <c r="I357" s="299"/>
    </row>
    <row r="358" spans="1:9" ht="13.5" customHeight="1">
      <c r="A358" s="302" t="s">
        <v>397</v>
      </c>
      <c r="B358" s="302" t="s">
        <v>391</v>
      </c>
      <c r="C358" s="303" t="s">
        <v>398</v>
      </c>
      <c r="D358" s="304" t="s">
        <v>26</v>
      </c>
      <c r="E358" s="302">
        <v>1</v>
      </c>
      <c r="F358" s="302">
        <v>30</v>
      </c>
      <c r="G358" s="305">
        <v>26</v>
      </c>
      <c r="H358" s="301"/>
      <c r="I358" s="299"/>
    </row>
    <row r="359" spans="1:9" ht="13.5" customHeight="1">
      <c r="A359" s="302" t="s">
        <v>399</v>
      </c>
      <c r="B359" s="302" t="s">
        <v>391</v>
      </c>
      <c r="C359" s="303" t="s">
        <v>400</v>
      </c>
      <c r="D359" s="304" t="s">
        <v>26</v>
      </c>
      <c r="E359" s="302">
        <v>1</v>
      </c>
      <c r="F359" s="302">
        <v>30</v>
      </c>
      <c r="G359" s="305">
        <v>25</v>
      </c>
      <c r="H359" s="301"/>
      <c r="I359" s="299"/>
    </row>
    <row r="360" spans="1:9" ht="13.5" customHeight="1">
      <c r="A360" s="302" t="s">
        <v>401</v>
      </c>
      <c r="B360" s="302" t="s">
        <v>391</v>
      </c>
      <c r="C360" s="303" t="s">
        <v>402</v>
      </c>
      <c r="D360" s="304" t="s">
        <v>26</v>
      </c>
      <c r="E360" s="302">
        <v>1</v>
      </c>
      <c r="F360" s="302">
        <v>30</v>
      </c>
      <c r="G360" s="305">
        <v>24</v>
      </c>
      <c r="H360" s="301"/>
      <c r="I360" s="299"/>
    </row>
    <row r="361" spans="1:9" ht="13.5" customHeight="1">
      <c r="A361" s="302" t="s">
        <v>403</v>
      </c>
      <c r="B361" s="302" t="s">
        <v>391</v>
      </c>
      <c r="C361" s="303" t="s">
        <v>404</v>
      </c>
      <c r="D361" s="304" t="s">
        <v>26</v>
      </c>
      <c r="E361" s="302">
        <v>1</v>
      </c>
      <c r="F361" s="302">
        <v>30</v>
      </c>
      <c r="G361" s="305">
        <v>24</v>
      </c>
      <c r="H361" s="301"/>
      <c r="I361" s="299"/>
    </row>
    <row r="362" spans="1:9" ht="13.5" customHeight="1">
      <c r="A362" s="308" t="s">
        <v>405</v>
      </c>
      <c r="B362" s="302" t="s">
        <v>391</v>
      </c>
      <c r="C362" s="309" t="s">
        <v>406</v>
      </c>
      <c r="D362" s="310" t="s">
        <v>26</v>
      </c>
      <c r="E362" s="308">
        <v>1</v>
      </c>
      <c r="F362" s="308">
        <v>30</v>
      </c>
      <c r="G362" s="311">
        <v>23</v>
      </c>
      <c r="H362" s="301"/>
      <c r="I362" s="299"/>
    </row>
    <row r="363" spans="1:9" ht="13.5" customHeight="1">
      <c r="A363" s="302" t="s">
        <v>407</v>
      </c>
      <c r="B363" s="302" t="s">
        <v>391</v>
      </c>
      <c r="C363" s="303" t="s">
        <v>408</v>
      </c>
      <c r="D363" s="304" t="s">
        <v>26</v>
      </c>
      <c r="E363" s="302">
        <v>1</v>
      </c>
      <c r="F363" s="302">
        <v>30</v>
      </c>
      <c r="G363" s="305">
        <v>37</v>
      </c>
      <c r="H363" s="301"/>
      <c r="I363" s="299"/>
    </row>
    <row r="364" spans="1:9" ht="13.5" customHeight="1">
      <c r="A364" s="302" t="s">
        <v>409</v>
      </c>
      <c r="B364" s="302" t="s">
        <v>391</v>
      </c>
      <c r="C364" s="303" t="s">
        <v>410</v>
      </c>
      <c r="D364" s="304" t="s">
        <v>26</v>
      </c>
      <c r="E364" s="302">
        <v>1</v>
      </c>
      <c r="F364" s="302">
        <v>30</v>
      </c>
      <c r="G364" s="305">
        <v>36</v>
      </c>
      <c r="H364" s="301"/>
      <c r="I364" s="299"/>
    </row>
    <row r="365" spans="1:9" ht="13.5" customHeight="1">
      <c r="A365" s="302" t="s">
        <v>411</v>
      </c>
      <c r="B365" s="302" t="s">
        <v>391</v>
      </c>
      <c r="C365" s="303" t="s">
        <v>412</v>
      </c>
      <c r="D365" s="304" t="s">
        <v>26</v>
      </c>
      <c r="E365" s="302">
        <v>1</v>
      </c>
      <c r="F365" s="302">
        <v>30</v>
      </c>
      <c r="G365" s="305">
        <v>36</v>
      </c>
      <c r="H365" s="301"/>
      <c r="I365" s="299"/>
    </row>
    <row r="366" spans="1:9" ht="13.5" customHeight="1">
      <c r="A366" s="302" t="s">
        <v>413</v>
      </c>
      <c r="B366" s="302" t="s">
        <v>414</v>
      </c>
      <c r="C366" s="303" t="s">
        <v>392</v>
      </c>
      <c r="D366" s="304" t="s">
        <v>26</v>
      </c>
      <c r="E366" s="302">
        <v>1</v>
      </c>
      <c r="F366" s="302">
        <v>28</v>
      </c>
      <c r="G366" s="305">
        <v>26</v>
      </c>
      <c r="H366" s="301"/>
      <c r="I366" s="299"/>
    </row>
    <row r="367" spans="1:9" ht="13.5" customHeight="1">
      <c r="A367" s="302" t="s">
        <v>415</v>
      </c>
      <c r="B367" s="302" t="s">
        <v>414</v>
      </c>
      <c r="C367" s="303" t="s">
        <v>394</v>
      </c>
      <c r="D367" s="304" t="s">
        <v>26</v>
      </c>
      <c r="E367" s="302">
        <v>1</v>
      </c>
      <c r="F367" s="302">
        <v>28</v>
      </c>
      <c r="G367" s="305">
        <v>25</v>
      </c>
      <c r="H367" s="301"/>
      <c r="I367" s="299"/>
    </row>
    <row r="368" spans="1:9" ht="13.5" customHeight="1">
      <c r="A368" s="302" t="s">
        <v>416</v>
      </c>
      <c r="B368" s="302" t="s">
        <v>414</v>
      </c>
      <c r="C368" s="303" t="s">
        <v>396</v>
      </c>
      <c r="D368" s="304" t="s">
        <v>26</v>
      </c>
      <c r="E368" s="302">
        <v>1</v>
      </c>
      <c r="F368" s="302">
        <v>28</v>
      </c>
      <c r="G368" s="305">
        <v>25</v>
      </c>
      <c r="H368" s="301"/>
      <c r="I368" s="299"/>
    </row>
    <row r="369" spans="1:17" s="292" customFormat="1" ht="13.5" customHeight="1">
      <c r="A369" s="302" t="s">
        <v>417</v>
      </c>
      <c r="B369" s="302" t="s">
        <v>414</v>
      </c>
      <c r="C369" s="303" t="s">
        <v>398</v>
      </c>
      <c r="D369" s="304" t="s">
        <v>26</v>
      </c>
      <c r="E369" s="302">
        <v>1</v>
      </c>
      <c r="F369" s="302">
        <v>28</v>
      </c>
      <c r="G369" s="305">
        <v>24</v>
      </c>
      <c r="H369" s="301"/>
      <c r="I369" s="299"/>
      <c r="J369" s="291"/>
      <c r="K369" s="291"/>
      <c r="L369" s="291"/>
      <c r="M369" s="291"/>
      <c r="N369" s="291"/>
      <c r="O369" s="291"/>
      <c r="P369" s="291"/>
      <c r="Q369" s="291"/>
    </row>
    <row r="370" spans="1:17" s="292" customFormat="1" ht="13.5" customHeight="1">
      <c r="A370" s="302" t="s">
        <v>418</v>
      </c>
      <c r="B370" s="302" t="s">
        <v>414</v>
      </c>
      <c r="C370" s="303" t="s">
        <v>400</v>
      </c>
      <c r="D370" s="304" t="s">
        <v>26</v>
      </c>
      <c r="E370" s="302">
        <v>1</v>
      </c>
      <c r="F370" s="302">
        <v>28</v>
      </c>
      <c r="G370" s="305">
        <v>23</v>
      </c>
      <c r="H370" s="301"/>
      <c r="I370" s="299"/>
      <c r="J370" s="291"/>
      <c r="K370" s="291"/>
      <c r="L370" s="291"/>
      <c r="M370" s="291"/>
      <c r="N370" s="291"/>
      <c r="O370" s="291"/>
      <c r="P370" s="291"/>
      <c r="Q370" s="291"/>
    </row>
    <row r="371" spans="1:17" s="292" customFormat="1" ht="13.5" customHeight="1">
      <c r="A371" s="302" t="s">
        <v>419</v>
      </c>
      <c r="B371" s="302" t="s">
        <v>414</v>
      </c>
      <c r="C371" s="303" t="s">
        <v>402</v>
      </c>
      <c r="D371" s="304" t="s">
        <v>26</v>
      </c>
      <c r="E371" s="302">
        <v>1</v>
      </c>
      <c r="F371" s="302">
        <v>28</v>
      </c>
      <c r="G371" s="305">
        <v>22</v>
      </c>
      <c r="H371" s="301"/>
      <c r="I371" s="299"/>
      <c r="J371" s="291"/>
      <c r="K371" s="291"/>
      <c r="L371" s="291"/>
      <c r="M371" s="291"/>
      <c r="N371" s="291"/>
      <c r="O371" s="291"/>
      <c r="P371" s="291"/>
      <c r="Q371" s="291"/>
    </row>
    <row r="372" spans="1:17" s="292" customFormat="1" ht="13.5" customHeight="1">
      <c r="A372" s="302" t="s">
        <v>420</v>
      </c>
      <c r="B372" s="302" t="s">
        <v>414</v>
      </c>
      <c r="C372" s="303" t="s">
        <v>404</v>
      </c>
      <c r="D372" s="304" t="s">
        <v>26</v>
      </c>
      <c r="E372" s="302">
        <v>1</v>
      </c>
      <c r="F372" s="302">
        <v>28</v>
      </c>
      <c r="G372" s="305">
        <v>22</v>
      </c>
      <c r="H372" s="301"/>
      <c r="I372" s="299"/>
      <c r="J372" s="291"/>
      <c r="K372" s="291"/>
      <c r="L372" s="291"/>
      <c r="M372" s="291"/>
      <c r="N372" s="291"/>
      <c r="O372" s="291"/>
      <c r="P372" s="291"/>
      <c r="Q372" s="291"/>
    </row>
    <row r="373" spans="1:17" s="292" customFormat="1" ht="13.5" customHeight="1">
      <c r="A373" s="308" t="s">
        <v>421</v>
      </c>
      <c r="B373" s="302" t="s">
        <v>414</v>
      </c>
      <c r="C373" s="309" t="s">
        <v>406</v>
      </c>
      <c r="D373" s="310" t="s">
        <v>26</v>
      </c>
      <c r="E373" s="308">
        <v>1</v>
      </c>
      <c r="F373" s="308">
        <v>28</v>
      </c>
      <c r="G373" s="311">
        <v>21</v>
      </c>
      <c r="H373" s="301"/>
      <c r="I373" s="299"/>
      <c r="J373" s="291"/>
      <c r="K373" s="291"/>
      <c r="L373" s="291"/>
      <c r="M373" s="291"/>
      <c r="N373" s="291"/>
      <c r="O373" s="291"/>
      <c r="P373" s="291"/>
      <c r="Q373" s="291"/>
    </row>
    <row r="374" spans="1:17" s="292" customFormat="1" ht="13.5" customHeight="1">
      <c r="A374" s="302" t="s">
        <v>422</v>
      </c>
      <c r="B374" s="302" t="s">
        <v>414</v>
      </c>
      <c r="C374" s="303" t="s">
        <v>408</v>
      </c>
      <c r="D374" s="304" t="s">
        <v>26</v>
      </c>
      <c r="E374" s="302">
        <v>1</v>
      </c>
      <c r="F374" s="302">
        <v>28</v>
      </c>
      <c r="G374" s="305">
        <v>33</v>
      </c>
      <c r="H374" s="301"/>
      <c r="I374" s="299"/>
      <c r="J374" s="291"/>
      <c r="K374" s="291"/>
      <c r="L374" s="291"/>
      <c r="M374" s="291"/>
      <c r="N374" s="291"/>
      <c r="O374" s="291"/>
      <c r="P374" s="291"/>
      <c r="Q374" s="291"/>
    </row>
    <row r="375" spans="1:17" s="292" customFormat="1" ht="13.5" customHeight="1">
      <c r="A375" s="302" t="s">
        <v>423</v>
      </c>
      <c r="B375" s="302" t="s">
        <v>414</v>
      </c>
      <c r="C375" s="303" t="s">
        <v>410</v>
      </c>
      <c r="D375" s="304" t="s">
        <v>26</v>
      </c>
      <c r="E375" s="302">
        <v>1</v>
      </c>
      <c r="F375" s="302">
        <v>28</v>
      </c>
      <c r="G375" s="305">
        <v>32</v>
      </c>
      <c r="H375" s="301"/>
      <c r="I375" s="299"/>
      <c r="J375" s="291"/>
      <c r="K375" s="291"/>
      <c r="L375" s="291"/>
      <c r="M375" s="291"/>
      <c r="N375" s="291"/>
      <c r="O375" s="291"/>
      <c r="P375" s="291"/>
      <c r="Q375" s="291"/>
    </row>
    <row r="376" spans="1:17" s="292" customFormat="1" ht="13.5" customHeight="1">
      <c r="A376" s="302" t="s">
        <v>424</v>
      </c>
      <c r="B376" s="302" t="s">
        <v>414</v>
      </c>
      <c r="C376" s="303" t="s">
        <v>412</v>
      </c>
      <c r="D376" s="304" t="s">
        <v>26</v>
      </c>
      <c r="E376" s="302">
        <v>1</v>
      </c>
      <c r="F376" s="302">
        <v>28</v>
      </c>
      <c r="G376" s="305">
        <v>32</v>
      </c>
      <c r="H376" s="301"/>
      <c r="I376" s="299"/>
      <c r="J376" s="291"/>
      <c r="K376" s="291"/>
      <c r="L376" s="291"/>
      <c r="M376" s="291"/>
      <c r="N376" s="291"/>
      <c r="O376" s="291"/>
      <c r="P376" s="291"/>
      <c r="Q376" s="291"/>
    </row>
    <row r="377" spans="1:17" s="292" customFormat="1" ht="13.5" customHeight="1">
      <c r="A377" s="302" t="s">
        <v>425</v>
      </c>
      <c r="B377" s="302" t="s">
        <v>388</v>
      </c>
      <c r="C377" s="303" t="s">
        <v>426</v>
      </c>
      <c r="D377" s="304" t="s">
        <v>26</v>
      </c>
      <c r="E377" s="302">
        <v>1</v>
      </c>
      <c r="F377" s="302">
        <v>32</v>
      </c>
      <c r="G377" s="305">
        <v>30</v>
      </c>
      <c r="H377" s="301"/>
      <c r="I377" s="299"/>
      <c r="J377" s="291"/>
      <c r="K377" s="291"/>
      <c r="L377" s="291"/>
      <c r="M377" s="291"/>
      <c r="N377" s="291"/>
      <c r="O377" s="291"/>
      <c r="P377" s="291"/>
      <c r="Q377" s="291"/>
    </row>
    <row r="378" spans="1:17" s="292" customFormat="1" ht="13.5" customHeight="1">
      <c r="A378" s="302" t="s">
        <v>427</v>
      </c>
      <c r="B378" s="302" t="s">
        <v>388</v>
      </c>
      <c r="C378" s="303" t="s">
        <v>428</v>
      </c>
      <c r="D378" s="304" t="s">
        <v>26</v>
      </c>
      <c r="E378" s="302">
        <v>1</v>
      </c>
      <c r="F378" s="302">
        <v>32</v>
      </c>
      <c r="G378" s="305">
        <v>33</v>
      </c>
      <c r="H378" s="301"/>
      <c r="I378" s="299"/>
      <c r="J378" s="291"/>
      <c r="K378" s="291"/>
      <c r="L378" s="291"/>
      <c r="M378" s="291"/>
      <c r="N378" s="291"/>
      <c r="O378" s="291"/>
      <c r="P378" s="291"/>
      <c r="Q378" s="291"/>
    </row>
    <row r="379" spans="1:17" s="292" customFormat="1" ht="13.5" customHeight="1">
      <c r="A379" s="302" t="s">
        <v>429</v>
      </c>
      <c r="B379" s="302" t="s">
        <v>388</v>
      </c>
      <c r="C379" s="303" t="s">
        <v>430</v>
      </c>
      <c r="D379" s="304" t="s">
        <v>26</v>
      </c>
      <c r="E379" s="302">
        <v>1</v>
      </c>
      <c r="F379" s="302">
        <v>32</v>
      </c>
      <c r="G379" s="305">
        <v>26</v>
      </c>
      <c r="H379" s="301"/>
      <c r="I379" s="299"/>
      <c r="J379" s="291"/>
      <c r="K379" s="291"/>
      <c r="L379" s="291"/>
      <c r="M379" s="291"/>
      <c r="N379" s="291"/>
      <c r="O379" s="291"/>
      <c r="P379" s="291"/>
      <c r="Q379" s="291"/>
    </row>
    <row r="380" spans="1:17" s="292" customFormat="1" ht="13.5" customHeight="1">
      <c r="A380" s="302" t="s">
        <v>431</v>
      </c>
      <c r="B380" s="302" t="s">
        <v>388</v>
      </c>
      <c r="C380" s="303" t="s">
        <v>432</v>
      </c>
      <c r="D380" s="304" t="s">
        <v>26</v>
      </c>
      <c r="E380" s="302">
        <v>1</v>
      </c>
      <c r="F380" s="302">
        <v>32</v>
      </c>
      <c r="G380" s="305">
        <v>30</v>
      </c>
      <c r="H380" s="301"/>
      <c r="I380" s="299"/>
      <c r="J380" s="291"/>
      <c r="K380" s="291"/>
      <c r="L380" s="291"/>
      <c r="M380" s="291"/>
      <c r="N380" s="291"/>
      <c r="O380" s="291"/>
      <c r="P380" s="291"/>
      <c r="Q380" s="291"/>
    </row>
    <row r="381" spans="1:17" s="292" customFormat="1" ht="13.5" customHeight="1">
      <c r="A381" s="302" t="s">
        <v>433</v>
      </c>
      <c r="B381" s="302" t="s">
        <v>388</v>
      </c>
      <c r="C381" s="303" t="s">
        <v>434</v>
      </c>
      <c r="D381" s="304" t="s">
        <v>26</v>
      </c>
      <c r="E381" s="302">
        <v>1</v>
      </c>
      <c r="F381" s="302">
        <v>32</v>
      </c>
      <c r="G381" s="305">
        <v>31</v>
      </c>
      <c r="H381" s="301"/>
      <c r="I381" s="299"/>
      <c r="J381" s="291"/>
      <c r="K381" s="291"/>
      <c r="L381" s="291"/>
      <c r="M381" s="291"/>
      <c r="N381" s="291"/>
      <c r="O381" s="291"/>
      <c r="P381" s="291"/>
      <c r="Q381" s="291"/>
    </row>
    <row r="382" spans="1:17" s="292" customFormat="1" ht="13.5" customHeight="1">
      <c r="A382" s="302" t="s">
        <v>435</v>
      </c>
      <c r="B382" s="302" t="s">
        <v>388</v>
      </c>
      <c r="C382" s="303" t="s">
        <v>436</v>
      </c>
      <c r="D382" s="304" t="s">
        <v>26</v>
      </c>
      <c r="E382" s="302">
        <v>1</v>
      </c>
      <c r="F382" s="302">
        <v>32</v>
      </c>
      <c r="G382" s="305">
        <v>26</v>
      </c>
      <c r="H382" s="301"/>
      <c r="I382" s="299"/>
      <c r="J382" s="291"/>
      <c r="K382" s="291"/>
      <c r="L382" s="291"/>
      <c r="M382" s="291"/>
      <c r="N382" s="291"/>
      <c r="O382" s="291"/>
      <c r="P382" s="291"/>
      <c r="Q382" s="291"/>
    </row>
    <row r="383" spans="1:17" s="292" customFormat="1" ht="13.5" customHeight="1">
      <c r="A383" s="302" t="s">
        <v>437</v>
      </c>
      <c r="B383" s="302" t="s">
        <v>388</v>
      </c>
      <c r="C383" s="303" t="s">
        <v>438</v>
      </c>
      <c r="D383" s="304" t="s">
        <v>26</v>
      </c>
      <c r="E383" s="302">
        <v>1</v>
      </c>
      <c r="F383" s="302">
        <v>32</v>
      </c>
      <c r="G383" s="305">
        <v>28</v>
      </c>
      <c r="H383" s="301"/>
      <c r="I383" s="299"/>
      <c r="J383" s="291"/>
      <c r="K383" s="291"/>
      <c r="L383" s="291"/>
      <c r="M383" s="291"/>
      <c r="N383" s="291"/>
      <c r="O383" s="291"/>
      <c r="P383" s="291"/>
      <c r="Q383" s="291"/>
    </row>
    <row r="384" spans="1:17" s="292" customFormat="1" ht="13.5" customHeight="1">
      <c r="A384" s="308" t="s">
        <v>439</v>
      </c>
      <c r="B384" s="308" t="s">
        <v>388</v>
      </c>
      <c r="C384" s="309" t="s">
        <v>440</v>
      </c>
      <c r="D384" s="310" t="s">
        <v>26</v>
      </c>
      <c r="E384" s="308">
        <v>1</v>
      </c>
      <c r="F384" s="308">
        <v>32</v>
      </c>
      <c r="G384" s="311">
        <v>26</v>
      </c>
      <c r="H384" s="301"/>
      <c r="I384" s="299"/>
      <c r="J384" s="291"/>
      <c r="K384" s="291"/>
      <c r="L384" s="291"/>
      <c r="M384" s="291"/>
      <c r="N384" s="291"/>
      <c r="O384" s="291"/>
      <c r="P384" s="291"/>
      <c r="Q384" s="291"/>
    </row>
    <row r="385" spans="1:17" s="292" customFormat="1" ht="13.5" customHeight="1">
      <c r="A385" s="302" t="s">
        <v>441</v>
      </c>
      <c r="B385" s="302" t="s">
        <v>388</v>
      </c>
      <c r="C385" s="303" t="s">
        <v>442</v>
      </c>
      <c r="D385" s="304" t="s">
        <v>26</v>
      </c>
      <c r="E385" s="302">
        <v>1</v>
      </c>
      <c r="F385" s="302">
        <v>32</v>
      </c>
      <c r="G385" s="305">
        <v>36</v>
      </c>
      <c r="H385" s="301"/>
      <c r="I385" s="299"/>
      <c r="J385" s="291"/>
      <c r="K385" s="291"/>
      <c r="L385" s="291"/>
      <c r="M385" s="291"/>
      <c r="N385" s="291"/>
      <c r="O385" s="291"/>
      <c r="P385" s="291"/>
      <c r="Q385" s="291"/>
    </row>
    <row r="386" spans="1:17" s="292" customFormat="1" ht="13.5" customHeight="1">
      <c r="A386" s="302" t="s">
        <v>443</v>
      </c>
      <c r="B386" s="302" t="s">
        <v>388</v>
      </c>
      <c r="C386" s="303" t="s">
        <v>444</v>
      </c>
      <c r="D386" s="304" t="s">
        <v>171</v>
      </c>
      <c r="E386" s="302">
        <v>1</v>
      </c>
      <c r="F386" s="302">
        <v>32</v>
      </c>
      <c r="G386" s="305">
        <v>35</v>
      </c>
      <c r="H386" s="301"/>
      <c r="I386" s="299"/>
      <c r="J386" s="291"/>
      <c r="K386" s="291"/>
      <c r="L386" s="291"/>
      <c r="M386" s="291"/>
      <c r="N386" s="291"/>
      <c r="O386" s="291"/>
      <c r="P386" s="291"/>
      <c r="Q386" s="291"/>
    </row>
    <row r="387" spans="1:17" s="292" customFormat="1" ht="13.5" customHeight="1">
      <c r="A387" s="302" t="s">
        <v>445</v>
      </c>
      <c r="B387" s="302" t="s">
        <v>388</v>
      </c>
      <c r="C387" s="303" t="s">
        <v>446</v>
      </c>
      <c r="D387" s="304" t="s">
        <v>26</v>
      </c>
      <c r="E387" s="302">
        <v>1</v>
      </c>
      <c r="F387" s="302">
        <v>32</v>
      </c>
      <c r="G387" s="305">
        <v>32</v>
      </c>
      <c r="H387" s="301"/>
      <c r="I387" s="299"/>
      <c r="J387" s="291"/>
      <c r="K387" s="291"/>
      <c r="L387" s="291"/>
      <c r="M387" s="291"/>
      <c r="N387" s="291"/>
      <c r="O387" s="291"/>
      <c r="P387" s="291"/>
      <c r="Q387" s="291"/>
    </row>
    <row r="388" spans="1:17" s="292" customFormat="1" ht="13.5" customHeight="1">
      <c r="A388" s="302" t="s">
        <v>447</v>
      </c>
      <c r="B388" s="302" t="s">
        <v>388</v>
      </c>
      <c r="C388" s="303" t="s">
        <v>448</v>
      </c>
      <c r="D388" s="304" t="s">
        <v>26</v>
      </c>
      <c r="E388" s="302">
        <v>1</v>
      </c>
      <c r="F388" s="302">
        <v>32</v>
      </c>
      <c r="G388" s="305">
        <v>30</v>
      </c>
      <c r="H388" s="301"/>
      <c r="I388" s="299"/>
      <c r="J388" s="291"/>
      <c r="K388" s="291"/>
      <c r="L388" s="291"/>
      <c r="M388" s="291"/>
      <c r="N388" s="291"/>
      <c r="O388" s="291"/>
      <c r="P388" s="291"/>
      <c r="Q388" s="291"/>
    </row>
    <row r="389" spans="1:17" s="292" customFormat="1" ht="13.5" customHeight="1">
      <c r="A389" s="302" t="s">
        <v>449</v>
      </c>
      <c r="B389" s="302" t="s">
        <v>388</v>
      </c>
      <c r="C389" s="303" t="s">
        <v>450</v>
      </c>
      <c r="D389" s="304" t="s">
        <v>26</v>
      </c>
      <c r="E389" s="302">
        <v>1</v>
      </c>
      <c r="F389" s="302">
        <v>32</v>
      </c>
      <c r="G389" s="305">
        <v>39</v>
      </c>
      <c r="H389" s="301"/>
      <c r="I389" s="299"/>
      <c r="J389" s="291"/>
      <c r="K389" s="291"/>
      <c r="L389" s="291"/>
      <c r="M389" s="291"/>
      <c r="N389" s="291"/>
      <c r="O389" s="291"/>
      <c r="P389" s="291"/>
      <c r="Q389" s="291"/>
    </row>
    <row r="390" spans="1:17" s="292" customFormat="1" ht="13.5" customHeight="1">
      <c r="A390" s="302" t="s">
        <v>451</v>
      </c>
      <c r="B390" s="302" t="s">
        <v>388</v>
      </c>
      <c r="C390" s="303" t="s">
        <v>452</v>
      </c>
      <c r="D390" s="304" t="s">
        <v>26</v>
      </c>
      <c r="E390" s="302">
        <v>1</v>
      </c>
      <c r="F390" s="302">
        <v>32</v>
      </c>
      <c r="G390" s="305">
        <v>27</v>
      </c>
      <c r="H390" s="301"/>
      <c r="I390" s="299"/>
      <c r="J390" s="291"/>
      <c r="K390" s="291"/>
      <c r="L390" s="291"/>
      <c r="M390" s="291"/>
      <c r="N390" s="291"/>
      <c r="O390" s="291"/>
      <c r="P390" s="291"/>
      <c r="Q390" s="291"/>
    </row>
    <row r="391" spans="1:17" s="292" customFormat="1" ht="13.5" customHeight="1">
      <c r="A391" s="302" t="s">
        <v>453</v>
      </c>
      <c r="B391" s="302" t="s">
        <v>388</v>
      </c>
      <c r="C391" s="303" t="s">
        <v>454</v>
      </c>
      <c r="D391" s="304" t="s">
        <v>26</v>
      </c>
      <c r="E391" s="302">
        <v>1</v>
      </c>
      <c r="F391" s="302">
        <v>32</v>
      </c>
      <c r="G391" s="305">
        <v>31</v>
      </c>
      <c r="H391" s="301"/>
      <c r="I391" s="299"/>
      <c r="J391" s="291"/>
      <c r="K391" s="291"/>
      <c r="L391" s="291"/>
      <c r="M391" s="291"/>
      <c r="N391" s="291"/>
      <c r="O391" s="291"/>
      <c r="P391" s="291"/>
      <c r="Q391" s="291"/>
    </row>
    <row r="392" spans="1:17" s="292" customFormat="1" ht="13.5" customHeight="1">
      <c r="A392" s="302" t="s">
        <v>455</v>
      </c>
      <c r="B392" s="302" t="s">
        <v>388</v>
      </c>
      <c r="C392" s="303" t="s">
        <v>456</v>
      </c>
      <c r="D392" s="304" t="s">
        <v>26</v>
      </c>
      <c r="E392" s="302">
        <v>1</v>
      </c>
      <c r="F392" s="302">
        <v>32</v>
      </c>
      <c r="G392" s="305">
        <v>33</v>
      </c>
      <c r="H392" s="301"/>
      <c r="I392" s="299"/>
      <c r="J392" s="291"/>
      <c r="K392" s="291"/>
      <c r="L392" s="291"/>
      <c r="M392" s="291"/>
      <c r="N392" s="291"/>
      <c r="O392" s="291"/>
      <c r="P392" s="291"/>
      <c r="Q392" s="291"/>
    </row>
    <row r="393" spans="1:17" s="292" customFormat="1" ht="13.5" customHeight="1">
      <c r="A393" s="302" t="s">
        <v>457</v>
      </c>
      <c r="B393" s="302" t="s">
        <v>388</v>
      </c>
      <c r="C393" s="303" t="s">
        <v>458</v>
      </c>
      <c r="D393" s="304" t="s">
        <v>26</v>
      </c>
      <c r="E393" s="302">
        <v>1</v>
      </c>
      <c r="F393" s="302">
        <v>32</v>
      </c>
      <c r="G393" s="305">
        <v>25</v>
      </c>
      <c r="H393" s="301"/>
      <c r="I393" s="299"/>
      <c r="J393" s="291"/>
      <c r="K393" s="291"/>
      <c r="L393" s="291"/>
      <c r="M393" s="291"/>
      <c r="N393" s="291"/>
      <c r="O393" s="291"/>
      <c r="P393" s="291"/>
      <c r="Q393" s="291"/>
    </row>
    <row r="394" spans="1:17" s="292" customFormat="1" ht="13.5" customHeight="1">
      <c r="A394" s="302" t="s">
        <v>459</v>
      </c>
      <c r="B394" s="302" t="s">
        <v>388</v>
      </c>
      <c r="C394" s="303" t="s">
        <v>474</v>
      </c>
      <c r="D394" s="304" t="s">
        <v>26</v>
      </c>
      <c r="E394" s="302">
        <v>1</v>
      </c>
      <c r="F394" s="302">
        <v>32</v>
      </c>
      <c r="G394" s="305">
        <v>30</v>
      </c>
      <c r="H394" s="301"/>
      <c r="I394" s="299"/>
      <c r="J394" s="291"/>
      <c r="K394" s="291"/>
      <c r="L394" s="291"/>
      <c r="M394" s="291"/>
      <c r="N394" s="291"/>
      <c r="O394" s="291"/>
      <c r="P394" s="291"/>
      <c r="Q394" s="291"/>
    </row>
    <row r="395" spans="1:17" s="292" customFormat="1" ht="13.5" customHeight="1">
      <c r="A395" s="302" t="s">
        <v>475</v>
      </c>
      <c r="B395" s="302" t="s">
        <v>388</v>
      </c>
      <c r="C395" s="303" t="s">
        <v>476</v>
      </c>
      <c r="D395" s="304" t="s">
        <v>26</v>
      </c>
      <c r="E395" s="302">
        <v>1</v>
      </c>
      <c r="F395" s="302">
        <v>32</v>
      </c>
      <c r="G395" s="305">
        <v>26</v>
      </c>
      <c r="H395" s="301"/>
      <c r="I395" s="299"/>
      <c r="J395" s="291"/>
      <c r="K395" s="291"/>
      <c r="L395" s="291"/>
      <c r="M395" s="291"/>
      <c r="N395" s="291"/>
      <c r="O395" s="291"/>
      <c r="P395" s="291"/>
      <c r="Q395" s="291"/>
    </row>
    <row r="396" spans="1:17" s="292" customFormat="1" ht="13.5" customHeight="1">
      <c r="A396" s="302" t="s">
        <v>477</v>
      </c>
      <c r="B396" s="302" t="s">
        <v>388</v>
      </c>
      <c r="C396" s="303" t="s">
        <v>478</v>
      </c>
      <c r="D396" s="304" t="s">
        <v>26</v>
      </c>
      <c r="E396" s="302">
        <v>1</v>
      </c>
      <c r="F396" s="302">
        <v>32</v>
      </c>
      <c r="G396" s="305">
        <v>39</v>
      </c>
      <c r="H396" s="301"/>
      <c r="I396" s="299"/>
      <c r="J396" s="291"/>
      <c r="K396" s="291"/>
      <c r="L396" s="291"/>
      <c r="M396" s="291"/>
      <c r="N396" s="291"/>
      <c r="O396" s="291"/>
      <c r="P396" s="291"/>
      <c r="Q396" s="291"/>
    </row>
    <row r="397" spans="1:17" s="292" customFormat="1" ht="13.5" customHeight="1">
      <c r="A397" s="302" t="s">
        <v>479</v>
      </c>
      <c r="B397" s="302" t="s">
        <v>388</v>
      </c>
      <c r="C397" s="303" t="s">
        <v>480</v>
      </c>
      <c r="D397" s="304" t="s">
        <v>26</v>
      </c>
      <c r="E397" s="302">
        <v>1</v>
      </c>
      <c r="F397" s="302">
        <v>32</v>
      </c>
      <c r="G397" s="305">
        <v>27</v>
      </c>
      <c r="H397" s="301"/>
      <c r="I397" s="299"/>
      <c r="J397" s="291"/>
      <c r="K397" s="291"/>
      <c r="L397" s="291"/>
      <c r="M397" s="291"/>
      <c r="N397" s="291"/>
      <c r="O397" s="291"/>
      <c r="P397" s="291"/>
      <c r="Q397" s="291"/>
    </row>
    <row r="398" spans="1:17" s="292" customFormat="1" ht="13.5" customHeight="1">
      <c r="A398" s="302" t="s">
        <v>481</v>
      </c>
      <c r="B398" s="302" t="s">
        <v>482</v>
      </c>
      <c r="C398" s="303" t="s">
        <v>483</v>
      </c>
      <c r="D398" s="304" t="s">
        <v>171</v>
      </c>
      <c r="E398" s="302">
        <v>1</v>
      </c>
      <c r="F398" s="302">
        <v>40</v>
      </c>
      <c r="G398" s="305">
        <v>50</v>
      </c>
      <c r="H398" s="301"/>
      <c r="I398" s="299"/>
      <c r="J398" s="291"/>
      <c r="K398" s="291"/>
      <c r="L398" s="291"/>
      <c r="M398" s="291"/>
      <c r="N398" s="291"/>
      <c r="O398" s="291"/>
      <c r="P398" s="291"/>
      <c r="Q398" s="291"/>
    </row>
    <row r="399" spans="1:9" ht="13.5" customHeight="1">
      <c r="A399" s="302" t="s">
        <v>484</v>
      </c>
      <c r="B399" s="302" t="s">
        <v>485</v>
      </c>
      <c r="C399" s="303" t="s">
        <v>486</v>
      </c>
      <c r="D399" s="304" t="s">
        <v>26</v>
      </c>
      <c r="E399" s="302">
        <v>1</v>
      </c>
      <c r="F399" s="302">
        <v>54</v>
      </c>
      <c r="G399" s="305">
        <v>59</v>
      </c>
      <c r="H399" s="301"/>
      <c r="I399" s="299"/>
    </row>
    <row r="400" spans="1:9" ht="13.5" customHeight="1">
      <c r="A400" s="302" t="s">
        <v>487</v>
      </c>
      <c r="B400" s="302" t="s">
        <v>488</v>
      </c>
      <c r="C400" s="303" t="s">
        <v>489</v>
      </c>
      <c r="D400" s="304" t="s">
        <v>25</v>
      </c>
      <c r="E400" s="302">
        <v>1</v>
      </c>
      <c r="F400" s="302">
        <v>60</v>
      </c>
      <c r="G400" s="305">
        <v>85</v>
      </c>
      <c r="H400" s="301"/>
      <c r="I400" s="299"/>
    </row>
    <row r="401" spans="1:9" ht="13.5" customHeight="1">
      <c r="A401" s="302" t="s">
        <v>490</v>
      </c>
      <c r="B401" s="302" t="s">
        <v>491</v>
      </c>
      <c r="C401" s="303" t="s">
        <v>492</v>
      </c>
      <c r="D401" s="304" t="s">
        <v>26</v>
      </c>
      <c r="E401" s="302">
        <v>1</v>
      </c>
      <c r="F401" s="302">
        <v>39</v>
      </c>
      <c r="G401" s="305">
        <v>46</v>
      </c>
      <c r="H401" s="301"/>
      <c r="I401" s="299"/>
    </row>
    <row r="402" spans="1:9" ht="13.5" customHeight="1">
      <c r="A402" s="302" t="s">
        <v>493</v>
      </c>
      <c r="B402" s="302" t="s">
        <v>491</v>
      </c>
      <c r="C402" s="303" t="s">
        <v>494</v>
      </c>
      <c r="D402" s="304" t="s">
        <v>26</v>
      </c>
      <c r="E402" s="302">
        <v>1</v>
      </c>
      <c r="F402" s="302">
        <v>39</v>
      </c>
      <c r="G402" s="305">
        <v>37</v>
      </c>
      <c r="H402" s="301"/>
      <c r="I402" s="299"/>
    </row>
    <row r="403" spans="1:9" ht="13.5" customHeight="1">
      <c r="A403" s="302" t="s">
        <v>495</v>
      </c>
      <c r="B403" s="302" t="s">
        <v>491</v>
      </c>
      <c r="C403" s="303" t="s">
        <v>496</v>
      </c>
      <c r="D403" s="304" t="s">
        <v>25</v>
      </c>
      <c r="E403" s="302">
        <v>1</v>
      </c>
      <c r="F403" s="302">
        <v>39</v>
      </c>
      <c r="G403" s="305">
        <v>60</v>
      </c>
      <c r="H403" s="301"/>
      <c r="I403" s="299"/>
    </row>
    <row r="404" spans="1:9" ht="13.5" customHeight="1">
      <c r="A404" s="302" t="s">
        <v>497</v>
      </c>
      <c r="B404" s="302" t="s">
        <v>491</v>
      </c>
      <c r="C404" s="303" t="s">
        <v>498</v>
      </c>
      <c r="D404" s="304" t="s">
        <v>25</v>
      </c>
      <c r="E404" s="302">
        <v>1</v>
      </c>
      <c r="F404" s="302">
        <v>39</v>
      </c>
      <c r="G404" s="305">
        <v>52</v>
      </c>
      <c r="H404" s="301"/>
      <c r="I404" s="299"/>
    </row>
    <row r="405" spans="1:9" ht="13.5" customHeight="1">
      <c r="A405" s="302" t="s">
        <v>499</v>
      </c>
      <c r="B405" s="302" t="s">
        <v>500</v>
      </c>
      <c r="C405" s="303" t="s">
        <v>501</v>
      </c>
      <c r="D405" s="304" t="s">
        <v>26</v>
      </c>
      <c r="E405" s="302">
        <v>1</v>
      </c>
      <c r="F405" s="302">
        <v>28</v>
      </c>
      <c r="G405" s="305">
        <v>32</v>
      </c>
      <c r="H405" s="301"/>
      <c r="I405" s="299"/>
    </row>
    <row r="406" spans="1:17" s="292" customFormat="1" ht="13.5" customHeight="1">
      <c r="A406" s="302" t="s">
        <v>502</v>
      </c>
      <c r="B406" s="302" t="s">
        <v>482</v>
      </c>
      <c r="C406" s="303" t="s">
        <v>503</v>
      </c>
      <c r="D406" s="304" t="s">
        <v>26</v>
      </c>
      <c r="E406" s="302">
        <v>1</v>
      </c>
      <c r="F406" s="302">
        <v>40</v>
      </c>
      <c r="G406" s="305">
        <v>36</v>
      </c>
      <c r="H406" s="301"/>
      <c r="I406" s="299"/>
      <c r="J406" s="291"/>
      <c r="K406" s="291"/>
      <c r="L406" s="291"/>
      <c r="M406" s="291"/>
      <c r="N406" s="291"/>
      <c r="O406" s="291"/>
      <c r="P406" s="291"/>
      <c r="Q406" s="291"/>
    </row>
    <row r="407" spans="1:17" s="292" customFormat="1" ht="13.5" customHeight="1">
      <c r="A407" s="302" t="s">
        <v>504</v>
      </c>
      <c r="B407" s="302" t="s">
        <v>482</v>
      </c>
      <c r="C407" s="303" t="s">
        <v>483</v>
      </c>
      <c r="D407" s="304" t="s">
        <v>25</v>
      </c>
      <c r="E407" s="302">
        <v>1</v>
      </c>
      <c r="F407" s="302">
        <v>40</v>
      </c>
      <c r="G407" s="305">
        <v>57</v>
      </c>
      <c r="H407" s="301"/>
      <c r="I407" s="299"/>
      <c r="J407" s="291"/>
      <c r="K407" s="291"/>
      <c r="L407" s="291"/>
      <c r="M407" s="291"/>
      <c r="N407" s="291"/>
      <c r="O407" s="291"/>
      <c r="P407" s="291"/>
      <c r="Q407" s="291"/>
    </row>
    <row r="408" spans="1:17" s="292" customFormat="1" ht="13.5" customHeight="1">
      <c r="A408" s="302" t="s">
        <v>505</v>
      </c>
      <c r="B408" s="302" t="s">
        <v>506</v>
      </c>
      <c r="C408" s="303" t="s">
        <v>507</v>
      </c>
      <c r="D408" s="304" t="s">
        <v>25</v>
      </c>
      <c r="E408" s="302">
        <v>1</v>
      </c>
      <c r="F408" s="302">
        <v>110</v>
      </c>
      <c r="G408" s="305">
        <v>135</v>
      </c>
      <c r="H408" s="301"/>
      <c r="I408" s="299"/>
      <c r="J408" s="291"/>
      <c r="K408" s="291"/>
      <c r="L408" s="291"/>
      <c r="M408" s="291"/>
      <c r="N408" s="291"/>
      <c r="O408" s="291"/>
      <c r="P408" s="291"/>
      <c r="Q408" s="291"/>
    </row>
    <row r="409" spans="1:17" s="292" customFormat="1" ht="13.5" customHeight="1">
      <c r="A409" s="302" t="s">
        <v>508</v>
      </c>
      <c r="B409" s="302" t="s">
        <v>509</v>
      </c>
      <c r="C409" s="303" t="s">
        <v>510</v>
      </c>
      <c r="D409" s="304" t="s">
        <v>25</v>
      </c>
      <c r="E409" s="302">
        <v>1</v>
      </c>
      <c r="F409" s="302">
        <v>40</v>
      </c>
      <c r="G409" s="305">
        <v>51</v>
      </c>
      <c r="H409" s="301"/>
      <c r="I409" s="299"/>
      <c r="J409" s="291"/>
      <c r="K409" s="291"/>
      <c r="L409" s="291"/>
      <c r="M409" s="291"/>
      <c r="N409" s="291"/>
      <c r="O409" s="291"/>
      <c r="P409" s="291"/>
      <c r="Q409" s="291"/>
    </row>
    <row r="410" spans="1:17" s="292" customFormat="1" ht="13.5" customHeight="1">
      <c r="A410" s="302" t="s">
        <v>511</v>
      </c>
      <c r="B410" s="302" t="s">
        <v>360</v>
      </c>
      <c r="C410" s="303" t="s">
        <v>512</v>
      </c>
      <c r="D410" s="304" t="s">
        <v>171</v>
      </c>
      <c r="E410" s="302">
        <v>2</v>
      </c>
      <c r="F410" s="302">
        <v>34</v>
      </c>
      <c r="G410" s="305">
        <v>72</v>
      </c>
      <c r="H410" s="301"/>
      <c r="I410" s="299"/>
      <c r="J410" s="291"/>
      <c r="K410" s="291"/>
      <c r="L410" s="291"/>
      <c r="M410" s="291"/>
      <c r="N410" s="291"/>
      <c r="O410" s="291"/>
      <c r="P410" s="291"/>
      <c r="Q410" s="291"/>
    </row>
    <row r="411" spans="1:17" s="292" customFormat="1" ht="13.5" customHeight="1">
      <c r="A411" s="302" t="s">
        <v>513</v>
      </c>
      <c r="B411" s="302" t="s">
        <v>360</v>
      </c>
      <c r="C411" s="303" t="s">
        <v>514</v>
      </c>
      <c r="D411" s="304" t="s">
        <v>171</v>
      </c>
      <c r="E411" s="302">
        <v>2</v>
      </c>
      <c r="F411" s="302">
        <v>34</v>
      </c>
      <c r="G411" s="305">
        <v>76</v>
      </c>
      <c r="H411" s="301"/>
      <c r="I411" s="299"/>
      <c r="J411" s="291"/>
      <c r="K411" s="291"/>
      <c r="L411" s="291"/>
      <c r="M411" s="291"/>
      <c r="N411" s="291"/>
      <c r="O411" s="291"/>
      <c r="P411" s="291"/>
      <c r="Q411" s="291"/>
    </row>
    <row r="412" spans="1:17" s="292" customFormat="1" ht="13.5" customHeight="1">
      <c r="A412" s="302" t="s">
        <v>515</v>
      </c>
      <c r="B412" s="302" t="s">
        <v>367</v>
      </c>
      <c r="C412" s="303" t="s">
        <v>516</v>
      </c>
      <c r="D412" s="304" t="s">
        <v>25</v>
      </c>
      <c r="E412" s="302">
        <v>2</v>
      </c>
      <c r="F412" s="302">
        <v>55</v>
      </c>
      <c r="G412" s="305">
        <v>135</v>
      </c>
      <c r="H412" s="301"/>
      <c r="I412" s="299"/>
      <c r="J412" s="291"/>
      <c r="K412" s="291"/>
      <c r="L412" s="291"/>
      <c r="M412" s="291"/>
      <c r="N412" s="291"/>
      <c r="O412" s="291"/>
      <c r="P412" s="291"/>
      <c r="Q412" s="291"/>
    </row>
    <row r="413" spans="1:17" s="292" customFormat="1" ht="13.5" customHeight="1">
      <c r="A413" s="302" t="s">
        <v>517</v>
      </c>
      <c r="B413" s="302" t="s">
        <v>370</v>
      </c>
      <c r="C413" s="303" t="s">
        <v>518</v>
      </c>
      <c r="D413" s="304" t="s">
        <v>25</v>
      </c>
      <c r="E413" s="302">
        <v>2</v>
      </c>
      <c r="F413" s="302">
        <v>30</v>
      </c>
      <c r="G413" s="305">
        <v>82</v>
      </c>
      <c r="H413" s="301"/>
      <c r="I413" s="299"/>
      <c r="J413" s="291"/>
      <c r="K413" s="291"/>
      <c r="L413" s="291"/>
      <c r="M413" s="291"/>
      <c r="N413" s="291"/>
      <c r="O413" s="291"/>
      <c r="P413" s="291"/>
      <c r="Q413" s="291"/>
    </row>
    <row r="414" spans="1:17" s="292" customFormat="1" ht="13.5" customHeight="1">
      <c r="A414" s="302" t="s">
        <v>519</v>
      </c>
      <c r="B414" s="302" t="s">
        <v>360</v>
      </c>
      <c r="C414" s="303" t="s">
        <v>520</v>
      </c>
      <c r="D414" s="304" t="s">
        <v>26</v>
      </c>
      <c r="E414" s="302">
        <v>2</v>
      </c>
      <c r="F414" s="302">
        <v>34</v>
      </c>
      <c r="G414" s="305">
        <v>60</v>
      </c>
      <c r="H414" s="301"/>
      <c r="I414" s="299"/>
      <c r="J414" s="291"/>
      <c r="K414" s="291"/>
      <c r="L414" s="291"/>
      <c r="M414" s="291"/>
      <c r="N414" s="291"/>
      <c r="O414" s="291"/>
      <c r="P414" s="291"/>
      <c r="Q414" s="291"/>
    </row>
    <row r="415" spans="1:17" s="292" customFormat="1" ht="13.5" customHeight="1">
      <c r="A415" s="302" t="s">
        <v>521</v>
      </c>
      <c r="B415" s="302" t="s">
        <v>360</v>
      </c>
      <c r="C415" s="303" t="s">
        <v>512</v>
      </c>
      <c r="D415" s="304" t="s">
        <v>25</v>
      </c>
      <c r="E415" s="302">
        <v>2</v>
      </c>
      <c r="F415" s="302">
        <v>34</v>
      </c>
      <c r="G415" s="305">
        <v>80</v>
      </c>
      <c r="H415" s="301"/>
      <c r="I415" s="299"/>
      <c r="J415" s="291"/>
      <c r="K415" s="291"/>
      <c r="L415" s="291"/>
      <c r="M415" s="291"/>
      <c r="N415" s="291"/>
      <c r="O415" s="291"/>
      <c r="P415" s="291"/>
      <c r="Q415" s="291"/>
    </row>
    <row r="416" spans="1:17" s="292" customFormat="1" ht="13.5" customHeight="1">
      <c r="A416" s="302" t="s">
        <v>522</v>
      </c>
      <c r="B416" s="302" t="s">
        <v>378</v>
      </c>
      <c r="C416" s="303" t="s">
        <v>523</v>
      </c>
      <c r="D416" s="304" t="s">
        <v>25</v>
      </c>
      <c r="E416" s="302">
        <v>2</v>
      </c>
      <c r="F416" s="302"/>
      <c r="G416" s="305">
        <v>210</v>
      </c>
      <c r="H416" s="301"/>
      <c r="I416" s="299"/>
      <c r="J416" s="291"/>
      <c r="K416" s="291"/>
      <c r="L416" s="291"/>
      <c r="M416" s="291"/>
      <c r="N416" s="291"/>
      <c r="O416" s="291"/>
      <c r="P416" s="291"/>
      <c r="Q416" s="291"/>
    </row>
    <row r="417" spans="1:17" s="292" customFormat="1" ht="13.5" customHeight="1">
      <c r="A417" s="302" t="s">
        <v>524</v>
      </c>
      <c r="B417" s="302" t="s">
        <v>381</v>
      </c>
      <c r="C417" s="303" t="s">
        <v>525</v>
      </c>
      <c r="D417" s="302" t="s">
        <v>26</v>
      </c>
      <c r="E417" s="302">
        <v>2</v>
      </c>
      <c r="F417" s="302">
        <v>25</v>
      </c>
      <c r="G417" s="315">
        <v>40</v>
      </c>
      <c r="H417" s="301"/>
      <c r="I417" s="299"/>
      <c r="J417" s="291"/>
      <c r="K417" s="291"/>
      <c r="L417" s="291"/>
      <c r="M417" s="291"/>
      <c r="N417" s="291"/>
      <c r="O417" s="291"/>
      <c r="P417" s="291"/>
      <c r="Q417" s="291"/>
    </row>
    <row r="418" spans="1:17" s="292" customFormat="1" ht="13.5" customHeight="1">
      <c r="A418" s="302" t="s">
        <v>526</v>
      </c>
      <c r="B418" s="302" t="s">
        <v>381</v>
      </c>
      <c r="C418" s="303" t="s">
        <v>527</v>
      </c>
      <c r="D418" s="302" t="s">
        <v>26</v>
      </c>
      <c r="E418" s="302">
        <v>2</v>
      </c>
      <c r="F418" s="302">
        <v>25</v>
      </c>
      <c r="G418" s="315">
        <v>39</v>
      </c>
      <c r="H418" s="301"/>
      <c r="I418" s="299"/>
      <c r="J418" s="291"/>
      <c r="K418" s="291"/>
      <c r="L418" s="291"/>
      <c r="M418" s="291"/>
      <c r="N418" s="291"/>
      <c r="O418" s="291"/>
      <c r="P418" s="291"/>
      <c r="Q418" s="291"/>
    </row>
    <row r="419" spans="1:17" s="292" customFormat="1" ht="13.5" customHeight="1">
      <c r="A419" s="302" t="s">
        <v>528</v>
      </c>
      <c r="B419" s="302" t="s">
        <v>388</v>
      </c>
      <c r="C419" s="303" t="s">
        <v>529</v>
      </c>
      <c r="D419" s="304" t="s">
        <v>26</v>
      </c>
      <c r="E419" s="302">
        <v>2</v>
      </c>
      <c r="F419" s="302">
        <v>32</v>
      </c>
      <c r="G419" s="305">
        <v>59</v>
      </c>
      <c r="H419" s="301"/>
      <c r="I419" s="299"/>
      <c r="J419" s="291"/>
      <c r="K419" s="291"/>
      <c r="L419" s="291"/>
      <c r="M419" s="291"/>
      <c r="N419" s="291"/>
      <c r="O419" s="291"/>
      <c r="P419" s="291"/>
      <c r="Q419" s="291"/>
    </row>
    <row r="420" spans="1:17" s="292" customFormat="1" ht="13.5" customHeight="1">
      <c r="A420" s="302" t="s">
        <v>530</v>
      </c>
      <c r="B420" s="302" t="s">
        <v>391</v>
      </c>
      <c r="C420" s="303" t="s">
        <v>531</v>
      </c>
      <c r="D420" s="304" t="s">
        <v>26</v>
      </c>
      <c r="E420" s="302">
        <v>2</v>
      </c>
      <c r="F420" s="302">
        <v>30</v>
      </c>
      <c r="G420" s="305">
        <v>53</v>
      </c>
      <c r="H420" s="301"/>
      <c r="I420" s="299"/>
      <c r="J420" s="291"/>
      <c r="K420" s="291"/>
      <c r="L420" s="291"/>
      <c r="M420" s="291"/>
      <c r="N420" s="291"/>
      <c r="O420" s="291"/>
      <c r="P420" s="291"/>
      <c r="Q420" s="291"/>
    </row>
    <row r="421" spans="1:17" s="292" customFormat="1" ht="13.5" customHeight="1">
      <c r="A421" s="302" t="s">
        <v>2474</v>
      </c>
      <c r="B421" s="302" t="s">
        <v>391</v>
      </c>
      <c r="C421" s="303" t="s">
        <v>532</v>
      </c>
      <c r="D421" s="304" t="s">
        <v>26</v>
      </c>
      <c r="E421" s="302">
        <v>2</v>
      </c>
      <c r="F421" s="302">
        <v>30</v>
      </c>
      <c r="G421" s="305">
        <v>52</v>
      </c>
      <c r="H421" s="307">
        <v>40463</v>
      </c>
      <c r="I421" s="299" t="s">
        <v>2387</v>
      </c>
      <c r="J421" s="291"/>
      <c r="K421" s="291"/>
      <c r="L421" s="291"/>
      <c r="M421" s="291"/>
      <c r="N421" s="291"/>
      <c r="O421" s="291"/>
      <c r="P421" s="291"/>
      <c r="Q421" s="291"/>
    </row>
    <row r="422" spans="1:17" s="292" customFormat="1" ht="13.5" customHeight="1">
      <c r="A422" s="302" t="s">
        <v>533</v>
      </c>
      <c r="B422" s="302" t="s">
        <v>391</v>
      </c>
      <c r="C422" s="303" t="s">
        <v>534</v>
      </c>
      <c r="D422" s="304" t="s">
        <v>26</v>
      </c>
      <c r="E422" s="302">
        <v>2</v>
      </c>
      <c r="F422" s="302">
        <v>30</v>
      </c>
      <c r="G422" s="305">
        <v>47</v>
      </c>
      <c r="H422" s="301"/>
      <c r="I422" s="299"/>
      <c r="J422" s="291"/>
      <c r="K422" s="291"/>
      <c r="L422" s="291"/>
      <c r="M422" s="291"/>
      <c r="N422" s="291"/>
      <c r="O422" s="291"/>
      <c r="P422" s="291"/>
      <c r="Q422" s="291"/>
    </row>
    <row r="423" spans="1:17" s="292" customFormat="1" ht="13.5" customHeight="1">
      <c r="A423" s="308" t="s">
        <v>2475</v>
      </c>
      <c r="B423" s="302" t="s">
        <v>391</v>
      </c>
      <c r="C423" s="309" t="s">
        <v>535</v>
      </c>
      <c r="D423" s="310" t="s">
        <v>26</v>
      </c>
      <c r="E423" s="308">
        <v>2</v>
      </c>
      <c r="F423" s="308">
        <v>30</v>
      </c>
      <c r="G423" s="311">
        <v>46</v>
      </c>
      <c r="H423" s="307">
        <v>40463</v>
      </c>
      <c r="I423" s="299" t="s">
        <v>2388</v>
      </c>
      <c r="J423" s="291"/>
      <c r="K423" s="291"/>
      <c r="L423" s="291"/>
      <c r="M423" s="291"/>
      <c r="N423" s="291"/>
      <c r="O423" s="291"/>
      <c r="P423" s="291"/>
      <c r="Q423" s="291"/>
    </row>
    <row r="424" spans="1:17" s="292" customFormat="1" ht="13.5" customHeight="1">
      <c r="A424" s="302" t="s">
        <v>536</v>
      </c>
      <c r="B424" s="302" t="s">
        <v>391</v>
      </c>
      <c r="C424" s="303" t="s">
        <v>537</v>
      </c>
      <c r="D424" s="304" t="s">
        <v>26</v>
      </c>
      <c r="E424" s="302">
        <v>2</v>
      </c>
      <c r="F424" s="302">
        <v>30</v>
      </c>
      <c r="G424" s="305">
        <v>72</v>
      </c>
      <c r="H424" s="301"/>
      <c r="I424" s="299"/>
      <c r="J424" s="291"/>
      <c r="K424" s="291"/>
      <c r="L424" s="291"/>
      <c r="M424" s="291"/>
      <c r="N424" s="291"/>
      <c r="O424" s="291"/>
      <c r="P424" s="291"/>
      <c r="Q424" s="291"/>
    </row>
    <row r="425" spans="1:17" s="292" customFormat="1" ht="13.5" customHeight="1">
      <c r="A425" s="302" t="s">
        <v>538</v>
      </c>
      <c r="B425" s="302" t="s">
        <v>414</v>
      </c>
      <c r="C425" s="303" t="s">
        <v>531</v>
      </c>
      <c r="D425" s="304" t="s">
        <v>26</v>
      </c>
      <c r="E425" s="302">
        <v>2</v>
      </c>
      <c r="F425" s="302">
        <v>28</v>
      </c>
      <c r="G425" s="305">
        <v>48</v>
      </c>
      <c r="H425" s="301"/>
      <c r="I425" s="299"/>
      <c r="J425" s="291"/>
      <c r="K425" s="291"/>
      <c r="L425" s="291"/>
      <c r="M425" s="291"/>
      <c r="N425" s="291"/>
      <c r="O425" s="291"/>
      <c r="P425" s="291"/>
      <c r="Q425" s="291"/>
    </row>
    <row r="426" spans="1:17" s="292" customFormat="1" ht="13.5" customHeight="1">
      <c r="A426" s="302" t="s">
        <v>2476</v>
      </c>
      <c r="B426" s="302" t="s">
        <v>414</v>
      </c>
      <c r="C426" s="303" t="s">
        <v>532</v>
      </c>
      <c r="D426" s="304" t="s">
        <v>26</v>
      </c>
      <c r="E426" s="302">
        <v>2</v>
      </c>
      <c r="F426" s="302">
        <v>28</v>
      </c>
      <c r="G426" s="305">
        <v>47</v>
      </c>
      <c r="H426" s="307">
        <v>40463</v>
      </c>
      <c r="I426" s="299" t="s">
        <v>2389</v>
      </c>
      <c r="J426" s="291"/>
      <c r="K426" s="291"/>
      <c r="L426" s="291"/>
      <c r="M426" s="291"/>
      <c r="N426" s="291"/>
      <c r="O426" s="291"/>
      <c r="P426" s="291"/>
      <c r="Q426" s="291"/>
    </row>
    <row r="427" spans="1:17" s="292" customFormat="1" ht="13.5" customHeight="1">
      <c r="A427" s="302" t="s">
        <v>539</v>
      </c>
      <c r="B427" s="302" t="s">
        <v>414</v>
      </c>
      <c r="C427" s="303" t="s">
        <v>534</v>
      </c>
      <c r="D427" s="304" t="s">
        <v>26</v>
      </c>
      <c r="E427" s="302">
        <v>2</v>
      </c>
      <c r="F427" s="302">
        <v>28</v>
      </c>
      <c r="G427" s="305">
        <v>45</v>
      </c>
      <c r="H427" s="301"/>
      <c r="I427" s="299"/>
      <c r="J427" s="291"/>
      <c r="K427" s="291"/>
      <c r="L427" s="291"/>
      <c r="M427" s="291"/>
      <c r="N427" s="291"/>
      <c r="O427" s="291"/>
      <c r="P427" s="291"/>
      <c r="Q427" s="291"/>
    </row>
    <row r="428" spans="1:17" s="292" customFormat="1" ht="13.5" customHeight="1">
      <c r="A428" s="308" t="s">
        <v>2477</v>
      </c>
      <c r="B428" s="302" t="s">
        <v>414</v>
      </c>
      <c r="C428" s="309" t="s">
        <v>535</v>
      </c>
      <c r="D428" s="310" t="s">
        <v>26</v>
      </c>
      <c r="E428" s="308">
        <v>2</v>
      </c>
      <c r="F428" s="308">
        <v>28</v>
      </c>
      <c r="G428" s="311">
        <v>44</v>
      </c>
      <c r="H428" s="307">
        <v>40463</v>
      </c>
      <c r="I428" s="299" t="s">
        <v>2390</v>
      </c>
      <c r="J428" s="291"/>
      <c r="K428" s="291"/>
      <c r="L428" s="291"/>
      <c r="M428" s="291"/>
      <c r="N428" s="291"/>
      <c r="O428" s="291"/>
      <c r="P428" s="291"/>
      <c r="Q428" s="291"/>
    </row>
    <row r="429" spans="1:9" ht="13.5" customHeight="1">
      <c r="A429" s="302" t="s">
        <v>540</v>
      </c>
      <c r="B429" s="302" t="s">
        <v>414</v>
      </c>
      <c r="C429" s="303" t="s">
        <v>537</v>
      </c>
      <c r="D429" s="304" t="s">
        <v>26</v>
      </c>
      <c r="E429" s="302">
        <v>2</v>
      </c>
      <c r="F429" s="302">
        <v>28</v>
      </c>
      <c r="G429" s="305">
        <v>67</v>
      </c>
      <c r="H429" s="301"/>
      <c r="I429" s="299"/>
    </row>
    <row r="430" spans="1:9" ht="13.5" customHeight="1">
      <c r="A430" s="302" t="s">
        <v>541</v>
      </c>
      <c r="B430" s="302" t="s">
        <v>388</v>
      </c>
      <c r="C430" s="303" t="s">
        <v>542</v>
      </c>
      <c r="D430" s="304" t="s">
        <v>26</v>
      </c>
      <c r="E430" s="302">
        <v>2</v>
      </c>
      <c r="F430" s="302">
        <v>32</v>
      </c>
      <c r="G430" s="305">
        <v>56</v>
      </c>
      <c r="H430" s="301"/>
      <c r="I430" s="299"/>
    </row>
    <row r="431" spans="1:17" s="292" customFormat="1" ht="13.5" customHeight="1">
      <c r="A431" s="302" t="s">
        <v>543</v>
      </c>
      <c r="B431" s="302" t="s">
        <v>388</v>
      </c>
      <c r="C431" s="303" t="s">
        <v>544</v>
      </c>
      <c r="D431" s="304" t="s">
        <v>26</v>
      </c>
      <c r="E431" s="302">
        <v>2</v>
      </c>
      <c r="F431" s="302">
        <v>32</v>
      </c>
      <c r="G431" s="305">
        <v>51</v>
      </c>
      <c r="H431" s="301"/>
      <c r="I431" s="299"/>
      <c r="J431" s="291"/>
      <c r="K431" s="291"/>
      <c r="L431" s="291"/>
      <c r="M431" s="291"/>
      <c r="N431" s="291"/>
      <c r="O431" s="291"/>
      <c r="P431" s="291"/>
      <c r="Q431" s="291"/>
    </row>
    <row r="432" spans="1:17" s="292" customFormat="1" ht="13.5" customHeight="1">
      <c r="A432" s="302" t="s">
        <v>545</v>
      </c>
      <c r="B432" s="302" t="s">
        <v>388</v>
      </c>
      <c r="C432" s="303" t="s">
        <v>546</v>
      </c>
      <c r="D432" s="304" t="s">
        <v>26</v>
      </c>
      <c r="E432" s="302">
        <v>2</v>
      </c>
      <c r="F432" s="302">
        <v>32</v>
      </c>
      <c r="G432" s="305">
        <v>65</v>
      </c>
      <c r="H432" s="301"/>
      <c r="I432" s="299"/>
      <c r="J432" s="291"/>
      <c r="K432" s="291"/>
      <c r="L432" s="291"/>
      <c r="M432" s="291"/>
      <c r="N432" s="291"/>
      <c r="O432" s="291"/>
      <c r="P432" s="291"/>
      <c r="Q432" s="291"/>
    </row>
    <row r="433" spans="1:9" ht="13.5" customHeight="1">
      <c r="A433" s="302" t="s">
        <v>547</v>
      </c>
      <c r="B433" s="302" t="s">
        <v>388</v>
      </c>
      <c r="C433" s="303" t="s">
        <v>548</v>
      </c>
      <c r="D433" s="304" t="s">
        <v>26</v>
      </c>
      <c r="E433" s="302">
        <v>2</v>
      </c>
      <c r="F433" s="302">
        <v>32</v>
      </c>
      <c r="G433" s="305">
        <v>52</v>
      </c>
      <c r="H433" s="301"/>
      <c r="I433" s="299"/>
    </row>
    <row r="434" spans="1:9" ht="13.5" customHeight="1">
      <c r="A434" s="302" t="s">
        <v>549</v>
      </c>
      <c r="B434" s="302" t="s">
        <v>388</v>
      </c>
      <c r="C434" s="303" t="s">
        <v>550</v>
      </c>
      <c r="D434" s="304" t="s">
        <v>26</v>
      </c>
      <c r="E434" s="302">
        <v>2</v>
      </c>
      <c r="F434" s="302">
        <v>32</v>
      </c>
      <c r="G434" s="305">
        <v>79</v>
      </c>
      <c r="H434" s="301"/>
      <c r="I434" s="299"/>
    </row>
    <row r="435" spans="1:9" ht="13.5" customHeight="1">
      <c r="A435" s="302" t="s">
        <v>551</v>
      </c>
      <c r="B435" s="302" t="s">
        <v>388</v>
      </c>
      <c r="C435" s="303" t="s">
        <v>552</v>
      </c>
      <c r="D435" s="304" t="s">
        <v>171</v>
      </c>
      <c r="E435" s="302">
        <v>2</v>
      </c>
      <c r="F435" s="302">
        <v>32</v>
      </c>
      <c r="G435" s="305">
        <v>71</v>
      </c>
      <c r="H435" s="301"/>
      <c r="I435" s="299"/>
    </row>
    <row r="436" spans="1:9" ht="13.5" customHeight="1">
      <c r="A436" s="302" t="s">
        <v>553</v>
      </c>
      <c r="B436" s="302" t="s">
        <v>388</v>
      </c>
      <c r="C436" s="303" t="s">
        <v>853</v>
      </c>
      <c r="D436" s="304" t="s">
        <v>26</v>
      </c>
      <c r="E436" s="302">
        <v>2</v>
      </c>
      <c r="F436" s="302">
        <v>32</v>
      </c>
      <c r="G436" s="305">
        <v>60</v>
      </c>
      <c r="H436" s="301"/>
      <c r="I436" s="299"/>
    </row>
    <row r="437" spans="1:9" ht="13.5" customHeight="1">
      <c r="A437" s="302" t="s">
        <v>854</v>
      </c>
      <c r="B437" s="302" t="s">
        <v>388</v>
      </c>
      <c r="C437" s="303" t="s">
        <v>855</v>
      </c>
      <c r="D437" s="304" t="s">
        <v>26</v>
      </c>
      <c r="E437" s="302">
        <v>2</v>
      </c>
      <c r="F437" s="302">
        <v>32</v>
      </c>
      <c r="G437" s="305">
        <v>59</v>
      </c>
      <c r="H437" s="301"/>
      <c r="I437" s="299"/>
    </row>
    <row r="438" spans="1:9" ht="13.5" customHeight="1">
      <c r="A438" s="302" t="s">
        <v>856</v>
      </c>
      <c r="B438" s="302" t="s">
        <v>388</v>
      </c>
      <c r="C438" s="303" t="s">
        <v>857</v>
      </c>
      <c r="D438" s="304" t="s">
        <v>26</v>
      </c>
      <c r="E438" s="302">
        <v>2</v>
      </c>
      <c r="F438" s="302">
        <v>32</v>
      </c>
      <c r="G438" s="305">
        <v>53</v>
      </c>
      <c r="H438" s="301"/>
      <c r="I438" s="299"/>
    </row>
    <row r="439" spans="1:9" ht="13.5" customHeight="1">
      <c r="A439" s="302" t="s">
        <v>858</v>
      </c>
      <c r="B439" s="302" t="s">
        <v>388</v>
      </c>
      <c r="C439" s="303" t="s">
        <v>859</v>
      </c>
      <c r="D439" s="304" t="s">
        <v>26</v>
      </c>
      <c r="E439" s="302">
        <v>2</v>
      </c>
      <c r="F439" s="302">
        <v>32</v>
      </c>
      <c r="G439" s="305">
        <v>70</v>
      </c>
      <c r="H439" s="301"/>
      <c r="I439" s="299"/>
    </row>
    <row r="440" spans="1:9" ht="13.5" customHeight="1">
      <c r="A440" s="302" t="s">
        <v>860</v>
      </c>
      <c r="B440" s="302" t="s">
        <v>388</v>
      </c>
      <c r="C440" s="303" t="s">
        <v>861</v>
      </c>
      <c r="D440" s="304" t="s">
        <v>26</v>
      </c>
      <c r="E440" s="302">
        <v>2</v>
      </c>
      <c r="F440" s="302">
        <v>32</v>
      </c>
      <c r="G440" s="305">
        <v>54</v>
      </c>
      <c r="H440" s="301"/>
      <c r="I440" s="299"/>
    </row>
    <row r="441" spans="1:9" ht="13.5" customHeight="1">
      <c r="A441" s="302" t="s">
        <v>862</v>
      </c>
      <c r="B441" s="302" t="s">
        <v>388</v>
      </c>
      <c r="C441" s="303" t="s">
        <v>863</v>
      </c>
      <c r="D441" s="304" t="s">
        <v>26</v>
      </c>
      <c r="E441" s="302">
        <v>2</v>
      </c>
      <c r="F441" s="302">
        <v>32</v>
      </c>
      <c r="G441" s="305">
        <v>85</v>
      </c>
      <c r="H441" s="301"/>
      <c r="I441" s="299"/>
    </row>
    <row r="442" spans="1:9" ht="13.5" customHeight="1">
      <c r="A442" s="302" t="s">
        <v>864</v>
      </c>
      <c r="B442" s="302" t="s">
        <v>482</v>
      </c>
      <c r="C442" s="303" t="s">
        <v>865</v>
      </c>
      <c r="D442" s="304" t="s">
        <v>171</v>
      </c>
      <c r="E442" s="302">
        <v>2</v>
      </c>
      <c r="F442" s="302">
        <v>40</v>
      </c>
      <c r="G442" s="305">
        <v>86</v>
      </c>
      <c r="H442" s="301"/>
      <c r="I442" s="299"/>
    </row>
    <row r="443" spans="1:9" ht="13.5" customHeight="1">
      <c r="A443" s="302" t="s">
        <v>866</v>
      </c>
      <c r="B443" s="302" t="s">
        <v>485</v>
      </c>
      <c r="C443" s="303" t="s">
        <v>867</v>
      </c>
      <c r="D443" s="304" t="s">
        <v>26</v>
      </c>
      <c r="E443" s="302">
        <v>2</v>
      </c>
      <c r="F443" s="302">
        <v>54</v>
      </c>
      <c r="G443" s="305">
        <v>117</v>
      </c>
      <c r="H443" s="301"/>
      <c r="I443" s="299"/>
    </row>
    <row r="444" spans="1:9" ht="13.5" customHeight="1">
      <c r="A444" s="302" t="s">
        <v>868</v>
      </c>
      <c r="B444" s="302" t="s">
        <v>488</v>
      </c>
      <c r="C444" s="303" t="s">
        <v>869</v>
      </c>
      <c r="D444" s="304" t="s">
        <v>25</v>
      </c>
      <c r="E444" s="302">
        <v>2</v>
      </c>
      <c r="F444" s="302">
        <v>60</v>
      </c>
      <c r="G444" s="305">
        <v>145</v>
      </c>
      <c r="H444" s="301"/>
      <c r="I444" s="299"/>
    </row>
    <row r="445" spans="1:9" ht="13.5" customHeight="1">
      <c r="A445" s="302" t="s">
        <v>870</v>
      </c>
      <c r="B445" s="302" t="s">
        <v>491</v>
      </c>
      <c r="C445" s="303" t="s">
        <v>871</v>
      </c>
      <c r="D445" s="304" t="s">
        <v>26</v>
      </c>
      <c r="E445" s="302">
        <v>2</v>
      </c>
      <c r="F445" s="302">
        <v>39</v>
      </c>
      <c r="G445" s="305">
        <v>74</v>
      </c>
      <c r="H445" s="301"/>
      <c r="I445" s="299"/>
    </row>
    <row r="446" spans="1:9" ht="13.5" customHeight="1">
      <c r="A446" s="302" t="s">
        <v>872</v>
      </c>
      <c r="B446" s="302" t="s">
        <v>491</v>
      </c>
      <c r="C446" s="303" t="s">
        <v>873</v>
      </c>
      <c r="D446" s="304" t="s">
        <v>25</v>
      </c>
      <c r="E446" s="302">
        <v>2</v>
      </c>
      <c r="F446" s="302">
        <v>39</v>
      </c>
      <c r="G446" s="305">
        <v>103</v>
      </c>
      <c r="H446" s="301"/>
      <c r="I446" s="299"/>
    </row>
    <row r="447" spans="1:9" ht="13.5" customHeight="1">
      <c r="A447" s="302" t="s">
        <v>874</v>
      </c>
      <c r="B447" s="302" t="s">
        <v>500</v>
      </c>
      <c r="C447" s="303" t="s">
        <v>875</v>
      </c>
      <c r="D447" s="304" t="s">
        <v>26</v>
      </c>
      <c r="E447" s="302">
        <v>2</v>
      </c>
      <c r="F447" s="302">
        <v>28</v>
      </c>
      <c r="G447" s="305">
        <v>63</v>
      </c>
      <c r="H447" s="301"/>
      <c r="I447" s="299"/>
    </row>
    <row r="448" spans="1:9" ht="13.5" customHeight="1">
      <c r="A448" s="308" t="s">
        <v>876</v>
      </c>
      <c r="B448" s="308" t="s">
        <v>482</v>
      </c>
      <c r="C448" s="309" t="s">
        <v>865</v>
      </c>
      <c r="D448" s="310" t="s">
        <v>25</v>
      </c>
      <c r="E448" s="308">
        <v>2</v>
      </c>
      <c r="F448" s="308">
        <v>40</v>
      </c>
      <c r="G448" s="311">
        <v>94</v>
      </c>
      <c r="H448" s="301"/>
      <c r="I448" s="299"/>
    </row>
    <row r="449" spans="1:9" ht="13.5" customHeight="1">
      <c r="A449" s="302" t="s">
        <v>877</v>
      </c>
      <c r="B449" s="302" t="s">
        <v>506</v>
      </c>
      <c r="C449" s="303" t="s">
        <v>878</v>
      </c>
      <c r="D449" s="304" t="s">
        <v>25</v>
      </c>
      <c r="E449" s="302">
        <v>2</v>
      </c>
      <c r="F449" s="302">
        <v>110</v>
      </c>
      <c r="G449" s="305">
        <v>242</v>
      </c>
      <c r="H449" s="301"/>
      <c r="I449" s="299"/>
    </row>
    <row r="450" spans="1:9" ht="13.5" customHeight="1">
      <c r="A450" s="302" t="s">
        <v>879</v>
      </c>
      <c r="B450" s="302" t="s">
        <v>360</v>
      </c>
      <c r="C450" s="303" t="s">
        <v>880</v>
      </c>
      <c r="D450" s="304" t="s">
        <v>171</v>
      </c>
      <c r="E450" s="302">
        <v>3</v>
      </c>
      <c r="F450" s="302">
        <v>34</v>
      </c>
      <c r="G450" s="305">
        <v>115</v>
      </c>
      <c r="H450" s="301"/>
      <c r="I450" s="299"/>
    </row>
    <row r="451" spans="1:9" ht="13.5" customHeight="1">
      <c r="A451" s="302" t="s">
        <v>881</v>
      </c>
      <c r="B451" s="302" t="s">
        <v>367</v>
      </c>
      <c r="C451" s="303" t="s">
        <v>882</v>
      </c>
      <c r="D451" s="304" t="s">
        <v>25</v>
      </c>
      <c r="E451" s="302">
        <v>3</v>
      </c>
      <c r="F451" s="302">
        <v>55</v>
      </c>
      <c r="G451" s="305">
        <v>215</v>
      </c>
      <c r="H451" s="301"/>
      <c r="I451" s="299"/>
    </row>
    <row r="452" spans="1:9" ht="13.5" customHeight="1">
      <c r="A452" s="302" t="s">
        <v>883</v>
      </c>
      <c r="B452" s="302" t="s">
        <v>370</v>
      </c>
      <c r="C452" s="303" t="s">
        <v>884</v>
      </c>
      <c r="D452" s="304" t="s">
        <v>25</v>
      </c>
      <c r="E452" s="302">
        <v>3</v>
      </c>
      <c r="F452" s="302">
        <v>30</v>
      </c>
      <c r="G452" s="305">
        <v>133</v>
      </c>
      <c r="H452" s="301"/>
      <c r="I452" s="299"/>
    </row>
    <row r="453" spans="1:9" ht="13.5" customHeight="1">
      <c r="A453" s="302" t="s">
        <v>885</v>
      </c>
      <c r="B453" s="302" t="s">
        <v>360</v>
      </c>
      <c r="C453" s="303" t="s">
        <v>886</v>
      </c>
      <c r="D453" s="304" t="s">
        <v>26</v>
      </c>
      <c r="E453" s="302">
        <v>3</v>
      </c>
      <c r="F453" s="302">
        <v>34</v>
      </c>
      <c r="G453" s="305">
        <v>92</v>
      </c>
      <c r="H453" s="301"/>
      <c r="I453" s="299"/>
    </row>
    <row r="454" spans="1:9" ht="13.5" customHeight="1">
      <c r="A454" s="302" t="s">
        <v>887</v>
      </c>
      <c r="B454" s="302" t="s">
        <v>360</v>
      </c>
      <c r="C454" s="303" t="s">
        <v>880</v>
      </c>
      <c r="D454" s="304" t="s">
        <v>25</v>
      </c>
      <c r="E454" s="302">
        <v>3</v>
      </c>
      <c r="F454" s="302">
        <v>34</v>
      </c>
      <c r="G454" s="305">
        <v>130</v>
      </c>
      <c r="H454" s="301"/>
      <c r="I454" s="299"/>
    </row>
    <row r="455" spans="1:9" ht="13.5" customHeight="1">
      <c r="A455" s="302" t="s">
        <v>888</v>
      </c>
      <c r="B455" s="302" t="s">
        <v>378</v>
      </c>
      <c r="C455" s="303" t="s">
        <v>889</v>
      </c>
      <c r="D455" s="304" t="s">
        <v>25</v>
      </c>
      <c r="E455" s="302">
        <v>3</v>
      </c>
      <c r="F455" s="302"/>
      <c r="G455" s="305">
        <v>333</v>
      </c>
      <c r="H455" s="301"/>
      <c r="I455" s="299"/>
    </row>
    <row r="456" spans="1:9" ht="13.5" customHeight="1">
      <c r="A456" s="302" t="s">
        <v>890</v>
      </c>
      <c r="B456" s="302" t="s">
        <v>381</v>
      </c>
      <c r="C456" s="303" t="s">
        <v>891</v>
      </c>
      <c r="D456" s="302" t="s">
        <v>26</v>
      </c>
      <c r="E456" s="302">
        <v>3</v>
      </c>
      <c r="F456" s="302">
        <v>25</v>
      </c>
      <c r="G456" s="315">
        <v>60</v>
      </c>
      <c r="H456" s="301"/>
      <c r="I456" s="299"/>
    </row>
    <row r="457" spans="1:9" ht="13.5" customHeight="1">
      <c r="A457" s="302" t="s">
        <v>892</v>
      </c>
      <c r="B457" s="302" t="s">
        <v>388</v>
      </c>
      <c r="C457" s="303" t="s">
        <v>893</v>
      </c>
      <c r="D457" s="304" t="s">
        <v>26</v>
      </c>
      <c r="E457" s="302">
        <v>3</v>
      </c>
      <c r="F457" s="302">
        <v>32</v>
      </c>
      <c r="G457" s="305">
        <v>89</v>
      </c>
      <c r="H457" s="301"/>
      <c r="I457" s="299"/>
    </row>
    <row r="458" spans="1:9" ht="13.5" customHeight="1">
      <c r="A458" s="302" t="s">
        <v>894</v>
      </c>
      <c r="B458" s="302" t="s">
        <v>391</v>
      </c>
      <c r="C458" s="303" t="s">
        <v>895</v>
      </c>
      <c r="D458" s="304" t="s">
        <v>26</v>
      </c>
      <c r="E458" s="302">
        <v>3</v>
      </c>
      <c r="F458" s="302">
        <v>30</v>
      </c>
      <c r="G458" s="305">
        <v>78</v>
      </c>
      <c r="H458" s="301"/>
      <c r="I458" s="299"/>
    </row>
    <row r="459" spans="1:9" ht="13.5" customHeight="1">
      <c r="A459" s="302" t="s">
        <v>896</v>
      </c>
      <c r="B459" s="302" t="s">
        <v>391</v>
      </c>
      <c r="C459" s="303" t="s">
        <v>897</v>
      </c>
      <c r="D459" s="304" t="s">
        <v>26</v>
      </c>
      <c r="E459" s="302">
        <v>3</v>
      </c>
      <c r="F459" s="302">
        <v>30</v>
      </c>
      <c r="G459" s="305">
        <v>70</v>
      </c>
      <c r="H459" s="301"/>
      <c r="I459" s="299"/>
    </row>
    <row r="460" spans="1:9" ht="13.5" customHeight="1">
      <c r="A460" s="302" t="s">
        <v>898</v>
      </c>
      <c r="B460" s="302" t="s">
        <v>391</v>
      </c>
      <c r="C460" s="303" t="s">
        <v>899</v>
      </c>
      <c r="D460" s="304" t="s">
        <v>26</v>
      </c>
      <c r="E460" s="302">
        <v>3</v>
      </c>
      <c r="F460" s="302">
        <v>30</v>
      </c>
      <c r="G460" s="305">
        <v>105</v>
      </c>
      <c r="H460" s="301"/>
      <c r="I460" s="299"/>
    </row>
    <row r="461" spans="1:9" ht="13.5" customHeight="1">
      <c r="A461" s="302" t="s">
        <v>900</v>
      </c>
      <c r="B461" s="302" t="s">
        <v>414</v>
      </c>
      <c r="C461" s="303" t="s">
        <v>895</v>
      </c>
      <c r="D461" s="304" t="s">
        <v>26</v>
      </c>
      <c r="E461" s="302">
        <v>3</v>
      </c>
      <c r="F461" s="302">
        <v>28</v>
      </c>
      <c r="G461" s="305">
        <v>72</v>
      </c>
      <c r="H461" s="301"/>
      <c r="I461" s="299"/>
    </row>
    <row r="462" spans="1:9" ht="13.5" customHeight="1">
      <c r="A462" s="302" t="s">
        <v>901</v>
      </c>
      <c r="B462" s="302" t="s">
        <v>414</v>
      </c>
      <c r="C462" s="303" t="s">
        <v>897</v>
      </c>
      <c r="D462" s="304" t="s">
        <v>26</v>
      </c>
      <c r="E462" s="302">
        <v>3</v>
      </c>
      <c r="F462" s="302">
        <v>28</v>
      </c>
      <c r="G462" s="305">
        <v>66</v>
      </c>
      <c r="H462" s="301"/>
      <c r="I462" s="299"/>
    </row>
    <row r="463" spans="1:9" ht="13.5" customHeight="1">
      <c r="A463" s="302" t="s">
        <v>902</v>
      </c>
      <c r="B463" s="302" t="s">
        <v>414</v>
      </c>
      <c r="C463" s="303" t="s">
        <v>899</v>
      </c>
      <c r="D463" s="304" t="s">
        <v>26</v>
      </c>
      <c r="E463" s="302">
        <v>3</v>
      </c>
      <c r="F463" s="302">
        <v>28</v>
      </c>
      <c r="G463" s="305">
        <v>98</v>
      </c>
      <c r="H463" s="301"/>
      <c r="I463" s="299"/>
    </row>
    <row r="464" spans="1:9" ht="13.5" customHeight="1">
      <c r="A464" s="302" t="s">
        <v>903</v>
      </c>
      <c r="B464" s="302" t="s">
        <v>388</v>
      </c>
      <c r="C464" s="303" t="s">
        <v>904</v>
      </c>
      <c r="D464" s="304" t="s">
        <v>26</v>
      </c>
      <c r="E464" s="302">
        <v>3</v>
      </c>
      <c r="F464" s="302">
        <v>32</v>
      </c>
      <c r="G464" s="305">
        <v>90</v>
      </c>
      <c r="H464" s="301"/>
      <c r="I464" s="299"/>
    </row>
    <row r="465" spans="1:9" ht="13.5" customHeight="1">
      <c r="A465" s="302" t="s">
        <v>905</v>
      </c>
      <c r="B465" s="302" t="s">
        <v>388</v>
      </c>
      <c r="C465" s="303" t="s">
        <v>906</v>
      </c>
      <c r="D465" s="304" t="s">
        <v>26</v>
      </c>
      <c r="E465" s="302">
        <v>3</v>
      </c>
      <c r="F465" s="302">
        <v>32</v>
      </c>
      <c r="G465" s="305">
        <v>93</v>
      </c>
      <c r="H465" s="301"/>
      <c r="I465" s="299"/>
    </row>
    <row r="466" spans="1:9" ht="13.5" customHeight="1">
      <c r="A466" s="302" t="s">
        <v>907</v>
      </c>
      <c r="B466" s="302" t="s">
        <v>388</v>
      </c>
      <c r="C466" s="303" t="s">
        <v>908</v>
      </c>
      <c r="D466" s="304" t="s">
        <v>26</v>
      </c>
      <c r="E466" s="302">
        <v>3</v>
      </c>
      <c r="F466" s="302">
        <v>32</v>
      </c>
      <c r="G466" s="305">
        <v>78</v>
      </c>
      <c r="H466" s="301"/>
      <c r="I466" s="299"/>
    </row>
    <row r="467" spans="1:9" ht="13.5" customHeight="1">
      <c r="A467" s="302" t="s">
        <v>909</v>
      </c>
      <c r="B467" s="302" t="s">
        <v>388</v>
      </c>
      <c r="C467" s="303" t="s">
        <v>910</v>
      </c>
      <c r="D467" s="304" t="s">
        <v>26</v>
      </c>
      <c r="E467" s="302">
        <v>3</v>
      </c>
      <c r="F467" s="302">
        <v>32</v>
      </c>
      <c r="G467" s="305">
        <v>112</v>
      </c>
      <c r="H467" s="301"/>
      <c r="I467" s="299"/>
    </row>
    <row r="468" spans="1:9" ht="13.5" customHeight="1">
      <c r="A468" s="302" t="s">
        <v>911</v>
      </c>
      <c r="B468" s="302" t="s">
        <v>388</v>
      </c>
      <c r="C468" s="303" t="s">
        <v>912</v>
      </c>
      <c r="D468" s="304" t="s">
        <v>171</v>
      </c>
      <c r="E468" s="302">
        <v>3</v>
      </c>
      <c r="F468" s="302">
        <v>32</v>
      </c>
      <c r="G468" s="305">
        <v>110</v>
      </c>
      <c r="H468" s="301"/>
      <c r="I468" s="299"/>
    </row>
    <row r="469" spans="1:9" ht="13.5" customHeight="1">
      <c r="A469" s="302" t="s">
        <v>913</v>
      </c>
      <c r="B469" s="302" t="s">
        <v>388</v>
      </c>
      <c r="C469" s="303" t="s">
        <v>914</v>
      </c>
      <c r="D469" s="304" t="s">
        <v>26</v>
      </c>
      <c r="E469" s="302">
        <v>3</v>
      </c>
      <c r="F469" s="302">
        <v>32</v>
      </c>
      <c r="G469" s="305">
        <v>93</v>
      </c>
      <c r="H469" s="301"/>
      <c r="I469" s="299"/>
    </row>
    <row r="470" spans="1:9" ht="13.5" customHeight="1">
      <c r="A470" s="302" t="s">
        <v>915</v>
      </c>
      <c r="B470" s="302" t="s">
        <v>388</v>
      </c>
      <c r="C470" s="303" t="s">
        <v>916</v>
      </c>
      <c r="D470" s="304" t="s">
        <v>26</v>
      </c>
      <c r="E470" s="302">
        <v>3</v>
      </c>
      <c r="F470" s="302">
        <v>32</v>
      </c>
      <c r="G470" s="305">
        <v>92</v>
      </c>
      <c r="H470" s="301"/>
      <c r="I470" s="299"/>
    </row>
    <row r="471" spans="1:9" ht="13.5" customHeight="1">
      <c r="A471" s="302" t="s">
        <v>917</v>
      </c>
      <c r="B471" s="302" t="s">
        <v>388</v>
      </c>
      <c r="C471" s="303" t="s">
        <v>918</v>
      </c>
      <c r="D471" s="304" t="s">
        <v>26</v>
      </c>
      <c r="E471" s="302">
        <v>3</v>
      </c>
      <c r="F471" s="302">
        <v>32</v>
      </c>
      <c r="G471" s="305">
        <v>98</v>
      </c>
      <c r="H471" s="301"/>
      <c r="I471" s="299"/>
    </row>
    <row r="472" spans="1:9" ht="13.5" customHeight="1">
      <c r="A472" s="302" t="s">
        <v>919</v>
      </c>
      <c r="B472" s="302" t="s">
        <v>388</v>
      </c>
      <c r="C472" s="303" t="s">
        <v>920</v>
      </c>
      <c r="D472" s="304" t="s">
        <v>26</v>
      </c>
      <c r="E472" s="302">
        <v>3</v>
      </c>
      <c r="F472" s="302">
        <v>32</v>
      </c>
      <c r="G472" s="305">
        <v>76</v>
      </c>
      <c r="H472" s="301"/>
      <c r="I472" s="299"/>
    </row>
    <row r="473" spans="1:9" ht="13.5" customHeight="1">
      <c r="A473" s="302" t="s">
        <v>921</v>
      </c>
      <c r="B473" s="302" t="s">
        <v>482</v>
      </c>
      <c r="C473" s="303" t="s">
        <v>922</v>
      </c>
      <c r="D473" s="304" t="s">
        <v>171</v>
      </c>
      <c r="E473" s="302">
        <v>3</v>
      </c>
      <c r="F473" s="302">
        <v>40</v>
      </c>
      <c r="G473" s="305">
        <v>136</v>
      </c>
      <c r="H473" s="301"/>
      <c r="I473" s="299"/>
    </row>
    <row r="474" spans="1:9" ht="13.5" customHeight="1">
      <c r="A474" s="302" t="s">
        <v>923</v>
      </c>
      <c r="B474" s="302" t="s">
        <v>485</v>
      </c>
      <c r="C474" s="303" t="s">
        <v>924</v>
      </c>
      <c r="D474" s="304" t="s">
        <v>26</v>
      </c>
      <c r="E474" s="302">
        <v>3</v>
      </c>
      <c r="F474" s="302">
        <v>54</v>
      </c>
      <c r="G474" s="305">
        <v>177</v>
      </c>
      <c r="H474" s="301"/>
      <c r="I474" s="299"/>
    </row>
    <row r="475" spans="1:9" ht="13.5" customHeight="1">
      <c r="A475" s="302" t="s">
        <v>925</v>
      </c>
      <c r="B475" s="302" t="s">
        <v>488</v>
      </c>
      <c r="C475" s="303" t="s">
        <v>926</v>
      </c>
      <c r="D475" s="304" t="s">
        <v>25</v>
      </c>
      <c r="E475" s="302">
        <v>3</v>
      </c>
      <c r="F475" s="302">
        <v>60</v>
      </c>
      <c r="G475" s="305">
        <v>230</v>
      </c>
      <c r="H475" s="301"/>
      <c r="I475" s="299"/>
    </row>
    <row r="476" spans="1:9" ht="13.5" customHeight="1">
      <c r="A476" s="302" t="s">
        <v>927</v>
      </c>
      <c r="B476" s="302" t="s">
        <v>482</v>
      </c>
      <c r="C476" s="303" t="s">
        <v>928</v>
      </c>
      <c r="D476" s="304" t="s">
        <v>26</v>
      </c>
      <c r="E476" s="302">
        <v>3</v>
      </c>
      <c r="F476" s="302">
        <v>39</v>
      </c>
      <c r="G476" s="305">
        <v>120</v>
      </c>
      <c r="H476" s="301"/>
      <c r="I476" s="299"/>
    </row>
    <row r="477" spans="1:9" ht="13.5" customHeight="1">
      <c r="A477" s="302" t="s">
        <v>929</v>
      </c>
      <c r="B477" s="302" t="s">
        <v>491</v>
      </c>
      <c r="C477" s="303" t="s">
        <v>930</v>
      </c>
      <c r="D477" s="304" t="s">
        <v>25</v>
      </c>
      <c r="E477" s="302">
        <v>3</v>
      </c>
      <c r="F477" s="302">
        <v>39</v>
      </c>
      <c r="G477" s="305">
        <v>162</v>
      </c>
      <c r="H477" s="301"/>
      <c r="I477" s="299"/>
    </row>
    <row r="478" spans="1:9" ht="13.5" customHeight="1">
      <c r="A478" s="302" t="s">
        <v>931</v>
      </c>
      <c r="B478" s="302" t="s">
        <v>482</v>
      </c>
      <c r="C478" s="303" t="s">
        <v>922</v>
      </c>
      <c r="D478" s="304" t="s">
        <v>25</v>
      </c>
      <c r="E478" s="302">
        <v>3</v>
      </c>
      <c r="F478" s="302">
        <v>40</v>
      </c>
      <c r="G478" s="305">
        <v>151</v>
      </c>
      <c r="H478" s="301"/>
      <c r="I478" s="299"/>
    </row>
    <row r="479" spans="1:9" ht="13.5" customHeight="1">
      <c r="A479" s="302" t="s">
        <v>932</v>
      </c>
      <c r="B479" s="302" t="s">
        <v>506</v>
      </c>
      <c r="C479" s="303" t="s">
        <v>933</v>
      </c>
      <c r="D479" s="304" t="s">
        <v>25</v>
      </c>
      <c r="E479" s="302">
        <v>3</v>
      </c>
      <c r="F479" s="302">
        <v>110</v>
      </c>
      <c r="G479" s="305">
        <v>377</v>
      </c>
      <c r="H479" s="301"/>
      <c r="I479" s="299"/>
    </row>
    <row r="480" spans="1:9" ht="13.5" customHeight="1">
      <c r="A480" s="302" t="s">
        <v>934</v>
      </c>
      <c r="B480" s="302" t="s">
        <v>360</v>
      </c>
      <c r="C480" s="303" t="s">
        <v>935</v>
      </c>
      <c r="D480" s="304" t="s">
        <v>171</v>
      </c>
      <c r="E480" s="302">
        <v>4</v>
      </c>
      <c r="F480" s="302">
        <v>34</v>
      </c>
      <c r="G480" s="305">
        <v>144</v>
      </c>
      <c r="H480" s="301"/>
      <c r="I480" s="299"/>
    </row>
    <row r="481" spans="1:9" ht="13.5" customHeight="1">
      <c r="A481" s="302" t="s">
        <v>936</v>
      </c>
      <c r="B481" s="302" t="s">
        <v>360</v>
      </c>
      <c r="C481" s="303" t="s">
        <v>937</v>
      </c>
      <c r="D481" s="304" t="s">
        <v>171</v>
      </c>
      <c r="E481" s="302">
        <v>4</v>
      </c>
      <c r="F481" s="302">
        <v>34</v>
      </c>
      <c r="G481" s="305">
        <v>152</v>
      </c>
      <c r="H481" s="301"/>
      <c r="I481" s="299"/>
    </row>
    <row r="482" spans="1:9" ht="13.5" customHeight="1">
      <c r="A482" s="302" t="s">
        <v>938</v>
      </c>
      <c r="B482" s="308" t="s">
        <v>367</v>
      </c>
      <c r="C482" s="303" t="s">
        <v>939</v>
      </c>
      <c r="D482" s="304" t="s">
        <v>25</v>
      </c>
      <c r="E482" s="302">
        <v>4</v>
      </c>
      <c r="F482" s="302">
        <v>55</v>
      </c>
      <c r="G482" s="305">
        <v>270</v>
      </c>
      <c r="H482" s="301"/>
      <c r="I482" s="299"/>
    </row>
    <row r="483" spans="1:9" ht="13.5" customHeight="1">
      <c r="A483" s="302" t="s">
        <v>940</v>
      </c>
      <c r="B483" s="308" t="s">
        <v>370</v>
      </c>
      <c r="C483" s="303" t="s">
        <v>941</v>
      </c>
      <c r="D483" s="304" t="s">
        <v>25</v>
      </c>
      <c r="E483" s="302">
        <v>4</v>
      </c>
      <c r="F483" s="302">
        <v>30</v>
      </c>
      <c r="G483" s="305">
        <v>164</v>
      </c>
      <c r="H483" s="301"/>
      <c r="I483" s="299"/>
    </row>
    <row r="484" spans="1:9" ht="13.5" customHeight="1">
      <c r="A484" s="302" t="s">
        <v>942</v>
      </c>
      <c r="B484" s="308" t="s">
        <v>360</v>
      </c>
      <c r="C484" s="303" t="s">
        <v>943</v>
      </c>
      <c r="D484" s="304" t="s">
        <v>26</v>
      </c>
      <c r="E484" s="302">
        <v>4</v>
      </c>
      <c r="F484" s="302">
        <v>34</v>
      </c>
      <c r="G484" s="305">
        <v>120</v>
      </c>
      <c r="H484" s="301"/>
      <c r="I484" s="299"/>
    </row>
    <row r="485" spans="1:9" ht="13.5" customHeight="1">
      <c r="A485" s="302" t="s">
        <v>944</v>
      </c>
      <c r="B485" s="308" t="s">
        <v>360</v>
      </c>
      <c r="C485" s="303" t="s">
        <v>935</v>
      </c>
      <c r="D485" s="304" t="s">
        <v>25</v>
      </c>
      <c r="E485" s="302">
        <v>4</v>
      </c>
      <c r="F485" s="302">
        <v>34</v>
      </c>
      <c r="G485" s="305">
        <v>160</v>
      </c>
      <c r="H485" s="301"/>
      <c r="I485" s="299"/>
    </row>
    <row r="486" spans="1:9" ht="13.5" customHeight="1">
      <c r="A486" s="302" t="s">
        <v>945</v>
      </c>
      <c r="B486" s="308" t="s">
        <v>378</v>
      </c>
      <c r="C486" s="303" t="s">
        <v>946</v>
      </c>
      <c r="D486" s="304" t="s">
        <v>25</v>
      </c>
      <c r="E486" s="302">
        <v>4</v>
      </c>
      <c r="F486" s="302"/>
      <c r="G486" s="305">
        <v>420</v>
      </c>
      <c r="H486" s="301"/>
      <c r="I486" s="299"/>
    </row>
    <row r="487" spans="1:9" ht="13.5" customHeight="1">
      <c r="A487" s="302" t="s">
        <v>947</v>
      </c>
      <c r="B487" s="308" t="s">
        <v>381</v>
      </c>
      <c r="C487" s="303" t="s">
        <v>948</v>
      </c>
      <c r="D487" s="302" t="s">
        <v>26</v>
      </c>
      <c r="E487" s="302">
        <v>4</v>
      </c>
      <c r="F487" s="302">
        <v>25</v>
      </c>
      <c r="G487" s="315">
        <v>80</v>
      </c>
      <c r="H487" s="301"/>
      <c r="I487" s="299"/>
    </row>
    <row r="488" spans="1:9" ht="13.5" customHeight="1">
      <c r="A488" s="302" t="s">
        <v>949</v>
      </c>
      <c r="B488" s="308" t="s">
        <v>388</v>
      </c>
      <c r="C488" s="303" t="s">
        <v>950</v>
      </c>
      <c r="D488" s="304" t="s">
        <v>26</v>
      </c>
      <c r="E488" s="302">
        <v>4</v>
      </c>
      <c r="F488" s="302">
        <v>32</v>
      </c>
      <c r="G488" s="305">
        <v>112</v>
      </c>
      <c r="H488" s="301"/>
      <c r="I488" s="299"/>
    </row>
    <row r="489" spans="1:9" ht="13.5" customHeight="1">
      <c r="A489" s="302" t="s">
        <v>951</v>
      </c>
      <c r="B489" s="302" t="s">
        <v>391</v>
      </c>
      <c r="C489" s="303" t="s">
        <v>952</v>
      </c>
      <c r="D489" s="304" t="s">
        <v>26</v>
      </c>
      <c r="E489" s="302">
        <v>4</v>
      </c>
      <c r="F489" s="302">
        <v>30</v>
      </c>
      <c r="G489" s="305">
        <v>105</v>
      </c>
      <c r="H489" s="301"/>
      <c r="I489" s="299"/>
    </row>
    <row r="490" spans="1:9" ht="13.5" customHeight="1">
      <c r="A490" s="302" t="s">
        <v>953</v>
      </c>
      <c r="B490" s="302" t="s">
        <v>391</v>
      </c>
      <c r="C490" s="303" t="s">
        <v>954</v>
      </c>
      <c r="D490" s="304" t="s">
        <v>26</v>
      </c>
      <c r="E490" s="302">
        <v>4</v>
      </c>
      <c r="F490" s="302">
        <v>30</v>
      </c>
      <c r="G490" s="305">
        <v>91</v>
      </c>
      <c r="H490" s="301"/>
      <c r="I490" s="299"/>
    </row>
    <row r="491" spans="1:9" ht="13.5" customHeight="1">
      <c r="A491" s="302" t="s">
        <v>955</v>
      </c>
      <c r="B491" s="302" t="s">
        <v>391</v>
      </c>
      <c r="C491" s="303" t="s">
        <v>956</v>
      </c>
      <c r="D491" s="304" t="s">
        <v>26</v>
      </c>
      <c r="E491" s="302">
        <v>4</v>
      </c>
      <c r="F491" s="302">
        <v>30</v>
      </c>
      <c r="G491" s="305">
        <v>140</v>
      </c>
      <c r="H491" s="301"/>
      <c r="I491" s="299"/>
    </row>
    <row r="492" spans="1:9" ht="13.5" customHeight="1">
      <c r="A492" s="302" t="s">
        <v>957</v>
      </c>
      <c r="B492" s="302" t="s">
        <v>414</v>
      </c>
      <c r="C492" s="303" t="s">
        <v>952</v>
      </c>
      <c r="D492" s="304" t="s">
        <v>26</v>
      </c>
      <c r="E492" s="302">
        <v>4</v>
      </c>
      <c r="F492" s="302">
        <v>28</v>
      </c>
      <c r="G492" s="305">
        <v>96</v>
      </c>
      <c r="H492" s="301"/>
      <c r="I492" s="299"/>
    </row>
    <row r="493" spans="1:9" ht="13.5" customHeight="1">
      <c r="A493" s="302" t="s">
        <v>958</v>
      </c>
      <c r="B493" s="302" t="s">
        <v>414</v>
      </c>
      <c r="C493" s="303" t="s">
        <v>954</v>
      </c>
      <c r="D493" s="304" t="s">
        <v>26</v>
      </c>
      <c r="E493" s="302">
        <v>4</v>
      </c>
      <c r="F493" s="302">
        <v>28</v>
      </c>
      <c r="G493" s="305">
        <v>86</v>
      </c>
      <c r="H493" s="301"/>
      <c r="I493" s="299"/>
    </row>
    <row r="494" spans="1:9" ht="13.5" customHeight="1">
      <c r="A494" s="302" t="s">
        <v>959</v>
      </c>
      <c r="B494" s="302" t="s">
        <v>414</v>
      </c>
      <c r="C494" s="303" t="s">
        <v>956</v>
      </c>
      <c r="D494" s="304" t="s">
        <v>26</v>
      </c>
      <c r="E494" s="302">
        <v>4</v>
      </c>
      <c r="F494" s="302">
        <v>28</v>
      </c>
      <c r="G494" s="305">
        <v>131</v>
      </c>
      <c r="H494" s="301"/>
      <c r="I494" s="299"/>
    </row>
    <row r="495" spans="1:9" ht="13.5" customHeight="1">
      <c r="A495" s="302" t="s">
        <v>960</v>
      </c>
      <c r="B495" s="308" t="s">
        <v>388</v>
      </c>
      <c r="C495" s="303" t="s">
        <v>961</v>
      </c>
      <c r="D495" s="304" t="s">
        <v>26</v>
      </c>
      <c r="E495" s="302">
        <v>4</v>
      </c>
      <c r="F495" s="302">
        <v>32</v>
      </c>
      <c r="G495" s="305">
        <v>118</v>
      </c>
      <c r="H495" s="301"/>
      <c r="I495" s="299"/>
    </row>
    <row r="496" spans="1:9" ht="13.5" customHeight="1">
      <c r="A496" s="302" t="s">
        <v>962</v>
      </c>
      <c r="B496" s="302" t="s">
        <v>388</v>
      </c>
      <c r="C496" s="303" t="s">
        <v>963</v>
      </c>
      <c r="D496" s="304" t="s">
        <v>26</v>
      </c>
      <c r="E496" s="302">
        <v>4</v>
      </c>
      <c r="F496" s="302">
        <v>32</v>
      </c>
      <c r="G496" s="305">
        <v>102</v>
      </c>
      <c r="H496" s="301"/>
      <c r="I496" s="299"/>
    </row>
    <row r="497" spans="1:9" ht="13.5" customHeight="1">
      <c r="A497" s="302" t="s">
        <v>964</v>
      </c>
      <c r="B497" s="302" t="s">
        <v>388</v>
      </c>
      <c r="C497" s="303" t="s">
        <v>965</v>
      </c>
      <c r="D497" s="304" t="s">
        <v>171</v>
      </c>
      <c r="E497" s="302">
        <v>4</v>
      </c>
      <c r="F497" s="302">
        <v>32</v>
      </c>
      <c r="G497" s="305">
        <v>142</v>
      </c>
      <c r="H497" s="301"/>
      <c r="I497" s="299"/>
    </row>
    <row r="498" spans="1:9" ht="13.5" customHeight="1">
      <c r="A498" s="302" t="s">
        <v>966</v>
      </c>
      <c r="B498" s="302" t="s">
        <v>388</v>
      </c>
      <c r="C498" s="303" t="s">
        <v>967</v>
      </c>
      <c r="D498" s="304" t="s">
        <v>26</v>
      </c>
      <c r="E498" s="302">
        <v>4</v>
      </c>
      <c r="F498" s="302">
        <v>32</v>
      </c>
      <c r="G498" s="305">
        <v>118</v>
      </c>
      <c r="H498" s="301"/>
      <c r="I498" s="299"/>
    </row>
    <row r="499" spans="1:9" ht="13.5" customHeight="1">
      <c r="A499" s="302" t="s">
        <v>968</v>
      </c>
      <c r="B499" s="302" t="s">
        <v>388</v>
      </c>
      <c r="C499" s="303" t="s">
        <v>969</v>
      </c>
      <c r="D499" s="304" t="s">
        <v>26</v>
      </c>
      <c r="E499" s="302">
        <v>4</v>
      </c>
      <c r="F499" s="302">
        <v>32</v>
      </c>
      <c r="G499" s="305">
        <v>120</v>
      </c>
      <c r="H499" s="301"/>
      <c r="I499" s="299"/>
    </row>
    <row r="500" spans="1:9" ht="13.5" customHeight="1">
      <c r="A500" s="302" t="s">
        <v>970</v>
      </c>
      <c r="B500" s="302" t="s">
        <v>388</v>
      </c>
      <c r="C500" s="303" t="s">
        <v>971</v>
      </c>
      <c r="D500" s="304" t="s">
        <v>26</v>
      </c>
      <c r="E500" s="302">
        <v>4</v>
      </c>
      <c r="F500" s="302">
        <v>32</v>
      </c>
      <c r="G500" s="305">
        <v>105</v>
      </c>
      <c r="H500" s="301"/>
      <c r="I500" s="299"/>
    </row>
    <row r="501" spans="1:9" ht="13.5" customHeight="1">
      <c r="A501" s="302" t="s">
        <v>972</v>
      </c>
      <c r="B501" s="302" t="s">
        <v>482</v>
      </c>
      <c r="C501" s="303" t="s">
        <v>973</v>
      </c>
      <c r="D501" s="304" t="s">
        <v>171</v>
      </c>
      <c r="E501" s="302">
        <v>4</v>
      </c>
      <c r="F501" s="302">
        <v>40</v>
      </c>
      <c r="G501" s="305">
        <v>172</v>
      </c>
      <c r="H501" s="301"/>
      <c r="I501" s="299"/>
    </row>
    <row r="502" spans="1:9" ht="13.5" customHeight="1">
      <c r="A502" s="302" t="s">
        <v>974</v>
      </c>
      <c r="B502" s="302" t="s">
        <v>485</v>
      </c>
      <c r="C502" s="303" t="s">
        <v>975</v>
      </c>
      <c r="D502" s="304" t="s">
        <v>26</v>
      </c>
      <c r="E502" s="302">
        <v>4</v>
      </c>
      <c r="F502" s="302">
        <v>54</v>
      </c>
      <c r="G502" s="305">
        <v>234</v>
      </c>
      <c r="H502" s="301"/>
      <c r="I502" s="299"/>
    </row>
    <row r="503" spans="1:9" ht="13.5" customHeight="1">
      <c r="A503" s="302" t="s">
        <v>976</v>
      </c>
      <c r="B503" s="302" t="s">
        <v>488</v>
      </c>
      <c r="C503" s="303" t="s">
        <v>977</v>
      </c>
      <c r="D503" s="304" t="s">
        <v>25</v>
      </c>
      <c r="E503" s="302">
        <v>4</v>
      </c>
      <c r="F503" s="302">
        <v>60</v>
      </c>
      <c r="G503" s="305">
        <v>290</v>
      </c>
      <c r="H503" s="301"/>
      <c r="I503" s="299"/>
    </row>
    <row r="504" spans="1:9" ht="13.5" customHeight="1">
      <c r="A504" s="302" t="s">
        <v>978</v>
      </c>
      <c r="B504" s="302" t="s">
        <v>491</v>
      </c>
      <c r="C504" s="303" t="s">
        <v>979</v>
      </c>
      <c r="D504" s="304" t="s">
        <v>26</v>
      </c>
      <c r="E504" s="302">
        <v>4</v>
      </c>
      <c r="F504" s="302">
        <v>39</v>
      </c>
      <c r="G504" s="305">
        <v>148</v>
      </c>
      <c r="H504" s="301"/>
      <c r="I504" s="299"/>
    </row>
    <row r="505" spans="1:9" ht="13.5" customHeight="1">
      <c r="A505" s="302" t="s">
        <v>980</v>
      </c>
      <c r="B505" s="302" t="s">
        <v>491</v>
      </c>
      <c r="C505" s="303" t="s">
        <v>981</v>
      </c>
      <c r="D505" s="304" t="s">
        <v>25</v>
      </c>
      <c r="E505" s="302">
        <v>4</v>
      </c>
      <c r="F505" s="302">
        <v>39</v>
      </c>
      <c r="G505" s="305">
        <v>204</v>
      </c>
      <c r="H505" s="301"/>
      <c r="I505" s="299"/>
    </row>
    <row r="506" spans="1:9" ht="13.5" customHeight="1">
      <c r="A506" s="302" t="s">
        <v>982</v>
      </c>
      <c r="B506" s="302" t="s">
        <v>482</v>
      </c>
      <c r="C506" s="303" t="s">
        <v>973</v>
      </c>
      <c r="D506" s="304" t="s">
        <v>25</v>
      </c>
      <c r="E506" s="302">
        <v>4</v>
      </c>
      <c r="F506" s="302">
        <v>40</v>
      </c>
      <c r="G506" s="305">
        <v>188</v>
      </c>
      <c r="H506" s="301"/>
      <c r="I506" s="299"/>
    </row>
    <row r="507" spans="1:9" ht="13.5" customHeight="1">
      <c r="A507" s="302" t="s">
        <v>983</v>
      </c>
      <c r="B507" s="302" t="s">
        <v>506</v>
      </c>
      <c r="C507" s="303" t="s">
        <v>984</v>
      </c>
      <c r="D507" s="304" t="s">
        <v>25</v>
      </c>
      <c r="E507" s="302">
        <v>4</v>
      </c>
      <c r="F507" s="302">
        <v>110</v>
      </c>
      <c r="G507" s="305">
        <v>484</v>
      </c>
      <c r="H507" s="301"/>
      <c r="I507" s="299"/>
    </row>
    <row r="508" spans="1:9" ht="13.5" customHeight="1">
      <c r="A508" s="302" t="s">
        <v>985</v>
      </c>
      <c r="B508" s="302" t="s">
        <v>388</v>
      </c>
      <c r="C508" s="303" t="s">
        <v>986</v>
      </c>
      <c r="D508" s="304" t="s">
        <v>26</v>
      </c>
      <c r="E508" s="302">
        <v>5</v>
      </c>
      <c r="F508" s="302">
        <v>32</v>
      </c>
      <c r="G508" s="305">
        <v>148</v>
      </c>
      <c r="H508" s="301"/>
      <c r="I508" s="299"/>
    </row>
    <row r="509" spans="1:9" ht="13.5" customHeight="1">
      <c r="A509" s="302" t="s">
        <v>987</v>
      </c>
      <c r="B509" s="302" t="s">
        <v>485</v>
      </c>
      <c r="C509" s="303" t="s">
        <v>988</v>
      </c>
      <c r="D509" s="304" t="s">
        <v>26</v>
      </c>
      <c r="E509" s="302">
        <v>5</v>
      </c>
      <c r="F509" s="302">
        <v>54</v>
      </c>
      <c r="G509" s="305">
        <v>294</v>
      </c>
      <c r="H509" s="301"/>
      <c r="I509" s="299"/>
    </row>
    <row r="510" spans="1:9" ht="13.5" customHeight="1">
      <c r="A510" s="302" t="s">
        <v>989</v>
      </c>
      <c r="B510" s="302" t="s">
        <v>360</v>
      </c>
      <c r="C510" s="303" t="s">
        <v>990</v>
      </c>
      <c r="D510" s="304" t="s">
        <v>171</v>
      </c>
      <c r="E510" s="302">
        <v>6</v>
      </c>
      <c r="F510" s="302">
        <v>34</v>
      </c>
      <c r="G510" s="305">
        <v>216</v>
      </c>
      <c r="H510" s="301"/>
      <c r="I510" s="299"/>
    </row>
    <row r="511" spans="1:9" ht="13.5" customHeight="1">
      <c r="A511" s="302" t="s">
        <v>991</v>
      </c>
      <c r="B511" s="302" t="s">
        <v>360</v>
      </c>
      <c r="C511" s="303" t="s">
        <v>990</v>
      </c>
      <c r="D511" s="304" t="s">
        <v>26</v>
      </c>
      <c r="E511" s="302">
        <v>6</v>
      </c>
      <c r="F511" s="302">
        <v>34</v>
      </c>
      <c r="G511" s="305">
        <v>186</v>
      </c>
      <c r="H511" s="301"/>
      <c r="I511" s="299"/>
    </row>
    <row r="512" spans="1:9" ht="13.5" customHeight="1">
      <c r="A512" s="302" t="s">
        <v>992</v>
      </c>
      <c r="B512" s="302" t="s">
        <v>360</v>
      </c>
      <c r="C512" s="303" t="s">
        <v>990</v>
      </c>
      <c r="D512" s="304" t="s">
        <v>25</v>
      </c>
      <c r="E512" s="302">
        <v>6</v>
      </c>
      <c r="F512" s="302">
        <v>34</v>
      </c>
      <c r="G512" s="305">
        <v>236</v>
      </c>
      <c r="H512" s="301"/>
      <c r="I512" s="299"/>
    </row>
    <row r="513" spans="1:9" ht="13.5" customHeight="1">
      <c r="A513" s="302" t="s">
        <v>2179</v>
      </c>
      <c r="B513" s="302" t="s">
        <v>367</v>
      </c>
      <c r="C513" s="303" t="s">
        <v>2180</v>
      </c>
      <c r="D513" s="302" t="s">
        <v>25</v>
      </c>
      <c r="E513" s="302">
        <v>6</v>
      </c>
      <c r="F513" s="302">
        <v>55</v>
      </c>
      <c r="G513" s="305">
        <v>405</v>
      </c>
      <c r="H513" s="307">
        <v>40255</v>
      </c>
      <c r="I513" s="316" t="s">
        <v>2442</v>
      </c>
    </row>
    <row r="514" spans="1:9" ht="13.5" customHeight="1">
      <c r="A514" s="302" t="s">
        <v>993</v>
      </c>
      <c r="B514" s="302" t="s">
        <v>388</v>
      </c>
      <c r="C514" s="303" t="s">
        <v>994</v>
      </c>
      <c r="D514" s="304" t="s">
        <v>26</v>
      </c>
      <c r="E514" s="302">
        <v>6</v>
      </c>
      <c r="F514" s="302">
        <v>32</v>
      </c>
      <c r="G514" s="305">
        <v>175</v>
      </c>
      <c r="H514" s="301"/>
      <c r="I514" s="299"/>
    </row>
    <row r="515" spans="1:9" ht="13.5" customHeight="1">
      <c r="A515" s="302" t="s">
        <v>995</v>
      </c>
      <c r="B515" s="302" t="s">
        <v>388</v>
      </c>
      <c r="C515" s="303" t="s">
        <v>996</v>
      </c>
      <c r="D515" s="304" t="s">
        <v>26</v>
      </c>
      <c r="E515" s="302">
        <v>6</v>
      </c>
      <c r="F515" s="302">
        <v>32</v>
      </c>
      <c r="G515" s="305">
        <v>156</v>
      </c>
      <c r="H515" s="301"/>
      <c r="I515" s="299"/>
    </row>
    <row r="516" spans="1:9" ht="13.5" customHeight="1">
      <c r="A516" s="302" t="s">
        <v>997</v>
      </c>
      <c r="B516" s="302" t="s">
        <v>388</v>
      </c>
      <c r="C516" s="303" t="s">
        <v>998</v>
      </c>
      <c r="D516" s="304" t="s">
        <v>26</v>
      </c>
      <c r="E516" s="302">
        <v>6</v>
      </c>
      <c r="F516" s="302">
        <v>32</v>
      </c>
      <c r="G516" s="305">
        <v>182</v>
      </c>
      <c r="H516" s="301"/>
      <c r="I516" s="299"/>
    </row>
    <row r="517" spans="1:9" ht="13.5" customHeight="1">
      <c r="A517" s="302" t="s">
        <v>999</v>
      </c>
      <c r="B517" s="302" t="s">
        <v>485</v>
      </c>
      <c r="C517" s="303" t="s">
        <v>1000</v>
      </c>
      <c r="D517" s="304" t="s">
        <v>26</v>
      </c>
      <c r="E517" s="302">
        <v>6</v>
      </c>
      <c r="F517" s="302">
        <v>54</v>
      </c>
      <c r="G517" s="305">
        <v>351</v>
      </c>
      <c r="H517" s="301"/>
      <c r="I517" s="299"/>
    </row>
    <row r="518" spans="1:9" ht="13.5" customHeight="1">
      <c r="A518" s="302" t="s">
        <v>1001</v>
      </c>
      <c r="B518" s="302" t="s">
        <v>482</v>
      </c>
      <c r="C518" s="303" t="s">
        <v>1002</v>
      </c>
      <c r="D518" s="304" t="s">
        <v>171</v>
      </c>
      <c r="E518" s="302">
        <v>6</v>
      </c>
      <c r="F518" s="302">
        <v>40</v>
      </c>
      <c r="G518" s="305">
        <v>258</v>
      </c>
      <c r="H518" s="301"/>
      <c r="I518" s="299"/>
    </row>
    <row r="519" spans="1:9" ht="13.5" customHeight="1">
      <c r="A519" s="302" t="s">
        <v>1003</v>
      </c>
      <c r="B519" s="302" t="s">
        <v>482</v>
      </c>
      <c r="C519" s="303" t="s">
        <v>1002</v>
      </c>
      <c r="D519" s="304" t="s">
        <v>25</v>
      </c>
      <c r="E519" s="302">
        <v>6</v>
      </c>
      <c r="F519" s="302">
        <v>40</v>
      </c>
      <c r="G519" s="305">
        <v>282</v>
      </c>
      <c r="H519" s="301"/>
      <c r="I519" s="299"/>
    </row>
    <row r="520" spans="1:9" ht="13.5" customHeight="1">
      <c r="A520" s="302" t="s">
        <v>1004</v>
      </c>
      <c r="B520" s="302" t="s">
        <v>360</v>
      </c>
      <c r="C520" s="303" t="s">
        <v>1005</v>
      </c>
      <c r="D520" s="304" t="s">
        <v>171</v>
      </c>
      <c r="E520" s="302">
        <v>8</v>
      </c>
      <c r="F520" s="302">
        <v>34</v>
      </c>
      <c r="G520" s="305">
        <v>288</v>
      </c>
      <c r="H520" s="301"/>
      <c r="I520" s="299"/>
    </row>
    <row r="521" spans="1:9" ht="13.5" customHeight="1">
      <c r="A521" s="302" t="s">
        <v>2181</v>
      </c>
      <c r="B521" s="302" t="s">
        <v>367</v>
      </c>
      <c r="C521" s="303" t="s">
        <v>2182</v>
      </c>
      <c r="D521" s="302" t="s">
        <v>25</v>
      </c>
      <c r="E521" s="302">
        <v>8</v>
      </c>
      <c r="F521" s="302">
        <v>55</v>
      </c>
      <c r="G521" s="305">
        <v>540</v>
      </c>
      <c r="H521" s="307">
        <v>40255</v>
      </c>
      <c r="I521" s="316" t="s">
        <v>2443</v>
      </c>
    </row>
    <row r="522" spans="1:9" ht="13.5" customHeight="1">
      <c r="A522" s="302" t="s">
        <v>1006</v>
      </c>
      <c r="B522" s="302" t="s">
        <v>388</v>
      </c>
      <c r="C522" s="303" t="s">
        <v>1007</v>
      </c>
      <c r="D522" s="304" t="s">
        <v>26</v>
      </c>
      <c r="E522" s="302">
        <v>8</v>
      </c>
      <c r="F522" s="302">
        <v>32</v>
      </c>
      <c r="G522" s="305">
        <v>224</v>
      </c>
      <c r="H522" s="301"/>
      <c r="I522" s="299"/>
    </row>
    <row r="523" spans="1:9" ht="13.5" customHeight="1">
      <c r="A523" s="302" t="s">
        <v>1008</v>
      </c>
      <c r="B523" s="302" t="s">
        <v>388</v>
      </c>
      <c r="C523" s="303" t="s">
        <v>1009</v>
      </c>
      <c r="D523" s="304" t="s">
        <v>26</v>
      </c>
      <c r="E523" s="302">
        <v>8</v>
      </c>
      <c r="F523" s="302">
        <v>32</v>
      </c>
      <c r="G523" s="305">
        <v>204</v>
      </c>
      <c r="H523" s="301"/>
      <c r="I523" s="299"/>
    </row>
    <row r="524" spans="1:9" ht="13.5" customHeight="1">
      <c r="A524" s="302" t="s">
        <v>1010</v>
      </c>
      <c r="B524" s="302" t="s">
        <v>485</v>
      </c>
      <c r="C524" s="303" t="s">
        <v>1011</v>
      </c>
      <c r="D524" s="304" t="s">
        <v>26</v>
      </c>
      <c r="E524" s="302">
        <v>8</v>
      </c>
      <c r="F524" s="302">
        <v>54</v>
      </c>
      <c r="G524" s="305">
        <v>468</v>
      </c>
      <c r="H524" s="301"/>
      <c r="I524" s="299"/>
    </row>
    <row r="525" spans="1:9" ht="13.5" customHeight="1">
      <c r="A525" s="302" t="s">
        <v>1012</v>
      </c>
      <c r="B525" s="302" t="s">
        <v>1013</v>
      </c>
      <c r="C525" s="303" t="s">
        <v>1014</v>
      </c>
      <c r="D525" s="304" t="s">
        <v>26</v>
      </c>
      <c r="E525" s="302">
        <v>1</v>
      </c>
      <c r="F525" s="302">
        <v>55</v>
      </c>
      <c r="G525" s="305">
        <v>59</v>
      </c>
      <c r="H525" s="301"/>
      <c r="I525" s="299"/>
    </row>
    <row r="526" spans="1:9" ht="13.5" customHeight="1">
      <c r="A526" s="302" t="s">
        <v>1015</v>
      </c>
      <c r="B526" s="302" t="s">
        <v>1016</v>
      </c>
      <c r="C526" s="303" t="s">
        <v>1017</v>
      </c>
      <c r="D526" s="304" t="s">
        <v>26</v>
      </c>
      <c r="E526" s="302">
        <v>1</v>
      </c>
      <c r="F526" s="302">
        <v>40</v>
      </c>
      <c r="G526" s="305">
        <v>36</v>
      </c>
      <c r="H526" s="301"/>
      <c r="I526" s="299"/>
    </row>
    <row r="527" spans="1:9" ht="13.5" customHeight="1">
      <c r="A527" s="302" t="s">
        <v>1018</v>
      </c>
      <c r="B527" s="302" t="s">
        <v>1016</v>
      </c>
      <c r="C527" s="303" t="s">
        <v>1019</v>
      </c>
      <c r="D527" s="304" t="s">
        <v>26</v>
      </c>
      <c r="E527" s="302">
        <v>1</v>
      </c>
      <c r="F527" s="302">
        <v>40</v>
      </c>
      <c r="G527" s="305">
        <v>36</v>
      </c>
      <c r="H527" s="301"/>
      <c r="I527" s="299"/>
    </row>
    <row r="528" spans="1:9" ht="13.5" customHeight="1">
      <c r="A528" s="302" t="s">
        <v>1020</v>
      </c>
      <c r="B528" s="302" t="s">
        <v>1016</v>
      </c>
      <c r="C528" s="303" t="s">
        <v>1021</v>
      </c>
      <c r="D528" s="304" t="s">
        <v>26</v>
      </c>
      <c r="E528" s="302">
        <v>1</v>
      </c>
      <c r="F528" s="302">
        <v>40</v>
      </c>
      <c r="G528" s="305">
        <v>35</v>
      </c>
      <c r="H528" s="301"/>
      <c r="I528" s="299"/>
    </row>
    <row r="529" spans="1:9" ht="13.5" customHeight="1">
      <c r="A529" s="302" t="s">
        <v>1022</v>
      </c>
      <c r="B529" s="302" t="s">
        <v>1016</v>
      </c>
      <c r="C529" s="303" t="s">
        <v>1023</v>
      </c>
      <c r="D529" s="304" t="s">
        <v>26</v>
      </c>
      <c r="E529" s="302">
        <v>1</v>
      </c>
      <c r="F529" s="302">
        <v>40</v>
      </c>
      <c r="G529" s="305">
        <v>34</v>
      </c>
      <c r="H529" s="301"/>
      <c r="I529" s="299"/>
    </row>
    <row r="530" spans="1:9" ht="13.5" customHeight="1">
      <c r="A530" s="302" t="s">
        <v>1024</v>
      </c>
      <c r="B530" s="302" t="s">
        <v>1016</v>
      </c>
      <c r="C530" s="303" t="s">
        <v>1025</v>
      </c>
      <c r="D530" s="304" t="s">
        <v>26</v>
      </c>
      <c r="E530" s="302">
        <v>1</v>
      </c>
      <c r="F530" s="302">
        <v>40</v>
      </c>
      <c r="G530" s="305">
        <v>43</v>
      </c>
      <c r="H530" s="301"/>
      <c r="I530" s="299"/>
    </row>
    <row r="531" spans="1:9" ht="13.5" customHeight="1">
      <c r="A531" s="302" t="s">
        <v>1026</v>
      </c>
      <c r="B531" s="302" t="s">
        <v>1013</v>
      </c>
      <c r="C531" s="303" t="s">
        <v>1027</v>
      </c>
      <c r="D531" s="304" t="s">
        <v>171</v>
      </c>
      <c r="E531" s="302">
        <v>1</v>
      </c>
      <c r="F531" s="302">
        <v>75</v>
      </c>
      <c r="G531" s="305">
        <v>88</v>
      </c>
      <c r="H531" s="301"/>
      <c r="I531" s="299"/>
    </row>
    <row r="532" spans="1:9" ht="13.5" customHeight="1">
      <c r="A532" s="302" t="s">
        <v>1028</v>
      </c>
      <c r="B532" s="302" t="s">
        <v>1013</v>
      </c>
      <c r="C532" s="303" t="s">
        <v>1027</v>
      </c>
      <c r="D532" s="304" t="s">
        <v>26</v>
      </c>
      <c r="E532" s="302">
        <v>1</v>
      </c>
      <c r="F532" s="302">
        <v>75</v>
      </c>
      <c r="G532" s="305">
        <v>69</v>
      </c>
      <c r="H532" s="301"/>
      <c r="I532" s="299"/>
    </row>
    <row r="533" spans="1:9" ht="13.5" customHeight="1">
      <c r="A533" s="317"/>
      <c r="B533" s="317" t="s">
        <v>1030</v>
      </c>
      <c r="C533" s="318" t="s">
        <v>1031</v>
      </c>
      <c r="D533" s="319" t="s">
        <v>26</v>
      </c>
      <c r="E533" s="317">
        <v>1</v>
      </c>
      <c r="F533" s="317">
        <v>49</v>
      </c>
      <c r="G533" s="320">
        <v>54</v>
      </c>
      <c r="H533" s="307">
        <v>40463</v>
      </c>
      <c r="I533" s="299" t="s">
        <v>2435</v>
      </c>
    </row>
    <row r="534" spans="1:9" ht="13.5" customHeight="1">
      <c r="A534" s="302" t="s">
        <v>1029</v>
      </c>
      <c r="B534" s="302" t="s">
        <v>1030</v>
      </c>
      <c r="C534" s="303" t="s">
        <v>1031</v>
      </c>
      <c r="D534" s="304" t="s">
        <v>26</v>
      </c>
      <c r="E534" s="302">
        <v>1</v>
      </c>
      <c r="F534" s="302">
        <v>80</v>
      </c>
      <c r="G534" s="305">
        <v>89</v>
      </c>
      <c r="H534" s="301"/>
      <c r="I534" s="299"/>
    </row>
    <row r="535" spans="1:9" ht="13.5" customHeight="1">
      <c r="A535" s="302" t="s">
        <v>1032</v>
      </c>
      <c r="B535" s="302" t="s">
        <v>1013</v>
      </c>
      <c r="C535" s="303" t="s">
        <v>1027</v>
      </c>
      <c r="D535" s="304" t="s">
        <v>25</v>
      </c>
      <c r="E535" s="302">
        <v>1</v>
      </c>
      <c r="F535" s="302">
        <v>75</v>
      </c>
      <c r="G535" s="305">
        <v>92</v>
      </c>
      <c r="H535" s="301"/>
      <c r="I535" s="299"/>
    </row>
    <row r="536" spans="1:9" ht="13.5" customHeight="1">
      <c r="A536" s="302" t="s">
        <v>1033</v>
      </c>
      <c r="B536" s="302" t="s">
        <v>1034</v>
      </c>
      <c r="C536" s="303" t="s">
        <v>1035</v>
      </c>
      <c r="D536" s="304" t="s">
        <v>26</v>
      </c>
      <c r="E536" s="302">
        <v>1</v>
      </c>
      <c r="F536" s="302">
        <v>50</v>
      </c>
      <c r="G536" s="305">
        <v>44</v>
      </c>
      <c r="H536" s="301"/>
      <c r="I536" s="299"/>
    </row>
    <row r="537" spans="1:9" ht="13.5" customHeight="1">
      <c r="A537" s="302" t="s">
        <v>1036</v>
      </c>
      <c r="B537" s="302" t="s">
        <v>1037</v>
      </c>
      <c r="C537" s="303" t="s">
        <v>1038</v>
      </c>
      <c r="D537" s="304" t="s">
        <v>26</v>
      </c>
      <c r="E537" s="302">
        <v>1</v>
      </c>
      <c r="F537" s="302">
        <v>35</v>
      </c>
      <c r="G537" s="305">
        <v>39</v>
      </c>
      <c r="H537" s="301"/>
      <c r="I537" s="299"/>
    </row>
    <row r="538" spans="1:9" ht="13.5" customHeight="1">
      <c r="A538" s="302" t="s">
        <v>1039</v>
      </c>
      <c r="B538" s="302" t="s">
        <v>1034</v>
      </c>
      <c r="C538" s="303" t="s">
        <v>1035</v>
      </c>
      <c r="D538" s="304" t="s">
        <v>25</v>
      </c>
      <c r="E538" s="302">
        <v>1</v>
      </c>
      <c r="F538" s="302">
        <v>50</v>
      </c>
      <c r="G538" s="305">
        <v>63</v>
      </c>
      <c r="H538" s="301"/>
      <c r="I538" s="299"/>
    </row>
    <row r="539" spans="1:9" ht="13.5" customHeight="1">
      <c r="A539" s="302" t="s">
        <v>1040</v>
      </c>
      <c r="B539" s="302" t="s">
        <v>1041</v>
      </c>
      <c r="C539" s="303" t="s">
        <v>1042</v>
      </c>
      <c r="D539" s="304" t="s">
        <v>25</v>
      </c>
      <c r="E539" s="302">
        <v>1</v>
      </c>
      <c r="F539" s="302">
        <v>135</v>
      </c>
      <c r="G539" s="305">
        <v>165</v>
      </c>
      <c r="H539" s="301"/>
      <c r="I539" s="299"/>
    </row>
    <row r="540" spans="1:9" ht="13.5" customHeight="1">
      <c r="A540" s="302" t="s">
        <v>1043</v>
      </c>
      <c r="B540" s="302" t="s">
        <v>1013</v>
      </c>
      <c r="C540" s="303" t="s">
        <v>1044</v>
      </c>
      <c r="D540" s="304" t="s">
        <v>26</v>
      </c>
      <c r="E540" s="302">
        <v>2</v>
      </c>
      <c r="F540" s="302">
        <v>55</v>
      </c>
      <c r="G540" s="305">
        <v>123</v>
      </c>
      <c r="H540" s="301"/>
      <c r="I540" s="299"/>
    </row>
    <row r="541" spans="1:9" ht="13.5" customHeight="1">
      <c r="A541" s="302" t="s">
        <v>1045</v>
      </c>
      <c r="B541" s="302" t="s">
        <v>1016</v>
      </c>
      <c r="C541" s="303" t="s">
        <v>1046</v>
      </c>
      <c r="D541" s="304" t="s">
        <v>26</v>
      </c>
      <c r="E541" s="302">
        <v>2</v>
      </c>
      <c r="F541" s="302">
        <v>40</v>
      </c>
      <c r="G541" s="305">
        <v>72</v>
      </c>
      <c r="H541" s="301"/>
      <c r="I541" s="299"/>
    </row>
    <row r="542" spans="1:9" ht="13.5" customHeight="1">
      <c r="A542" s="302" t="s">
        <v>1047</v>
      </c>
      <c r="B542" s="302" t="s">
        <v>1016</v>
      </c>
      <c r="C542" s="303" t="s">
        <v>1048</v>
      </c>
      <c r="D542" s="304" t="s">
        <v>26</v>
      </c>
      <c r="E542" s="302">
        <v>2</v>
      </c>
      <c r="F542" s="302">
        <v>40</v>
      </c>
      <c r="G542" s="305">
        <v>67</v>
      </c>
      <c r="H542" s="301"/>
      <c r="I542" s="299"/>
    </row>
    <row r="543" spans="1:9" ht="13.5" customHeight="1">
      <c r="A543" s="302" t="s">
        <v>1049</v>
      </c>
      <c r="B543" s="302" t="s">
        <v>1016</v>
      </c>
      <c r="C543" s="303" t="s">
        <v>1050</v>
      </c>
      <c r="D543" s="304" t="s">
        <v>26</v>
      </c>
      <c r="E543" s="302">
        <v>2</v>
      </c>
      <c r="F543" s="302">
        <v>40</v>
      </c>
      <c r="G543" s="305">
        <v>80</v>
      </c>
      <c r="H543" s="301"/>
      <c r="I543" s="299"/>
    </row>
    <row r="544" spans="1:9" ht="13.5" customHeight="1">
      <c r="A544" s="308" t="s">
        <v>1051</v>
      </c>
      <c r="B544" s="308" t="s">
        <v>1016</v>
      </c>
      <c r="C544" s="309" t="s">
        <v>1052</v>
      </c>
      <c r="D544" s="310" t="s">
        <v>26</v>
      </c>
      <c r="E544" s="308">
        <v>2</v>
      </c>
      <c r="F544" s="308">
        <v>40</v>
      </c>
      <c r="G544" s="311">
        <v>73</v>
      </c>
      <c r="H544" s="301"/>
      <c r="I544" s="299"/>
    </row>
    <row r="545" spans="1:9" ht="13.5" customHeight="1">
      <c r="A545" s="302" t="s">
        <v>1053</v>
      </c>
      <c r="B545" s="302" t="s">
        <v>1013</v>
      </c>
      <c r="C545" s="303" t="s">
        <v>1054</v>
      </c>
      <c r="D545" s="304" t="s">
        <v>171</v>
      </c>
      <c r="E545" s="302">
        <v>2</v>
      </c>
      <c r="F545" s="302">
        <v>75</v>
      </c>
      <c r="G545" s="305">
        <v>176</v>
      </c>
      <c r="H545" s="301"/>
      <c r="I545" s="299"/>
    </row>
    <row r="546" spans="1:9" ht="13.5" customHeight="1">
      <c r="A546" s="302" t="s">
        <v>1055</v>
      </c>
      <c r="B546" s="302" t="s">
        <v>1013</v>
      </c>
      <c r="C546" s="303" t="s">
        <v>1054</v>
      </c>
      <c r="D546" s="304" t="s">
        <v>26</v>
      </c>
      <c r="E546" s="302">
        <v>2</v>
      </c>
      <c r="F546" s="302">
        <v>75</v>
      </c>
      <c r="G546" s="305">
        <v>138</v>
      </c>
      <c r="H546" s="301"/>
      <c r="I546" s="299"/>
    </row>
    <row r="547" spans="1:9" ht="13.5" customHeight="1">
      <c r="A547" s="317"/>
      <c r="B547" s="317" t="s">
        <v>1030</v>
      </c>
      <c r="C547" s="318" t="s">
        <v>1056</v>
      </c>
      <c r="D547" s="319" t="s">
        <v>26</v>
      </c>
      <c r="E547" s="317">
        <v>2</v>
      </c>
      <c r="F547" s="317">
        <v>49</v>
      </c>
      <c r="G547" s="320">
        <v>106</v>
      </c>
      <c r="H547" s="307">
        <v>40463</v>
      </c>
      <c r="I547" s="299" t="s">
        <v>2436</v>
      </c>
    </row>
    <row r="548" spans="1:9" ht="13.5" customHeight="1">
      <c r="A548" s="302" t="s">
        <v>1057</v>
      </c>
      <c r="B548" s="302" t="s">
        <v>1013</v>
      </c>
      <c r="C548" s="303" t="s">
        <v>1054</v>
      </c>
      <c r="D548" s="304" t="s">
        <v>25</v>
      </c>
      <c r="E548" s="302">
        <v>2</v>
      </c>
      <c r="F548" s="302">
        <v>75</v>
      </c>
      <c r="G548" s="305">
        <v>168</v>
      </c>
      <c r="H548" s="301"/>
      <c r="I548" s="299"/>
    </row>
    <row r="549" spans="1:9" ht="13.5" customHeight="1">
      <c r="A549" s="302" t="s">
        <v>1058</v>
      </c>
      <c r="B549" s="302" t="s">
        <v>1034</v>
      </c>
      <c r="C549" s="303" t="s">
        <v>1059</v>
      </c>
      <c r="D549" s="304" t="s">
        <v>26</v>
      </c>
      <c r="E549" s="302">
        <v>2</v>
      </c>
      <c r="F549" s="302">
        <v>50</v>
      </c>
      <c r="G549" s="305">
        <v>88</v>
      </c>
      <c r="H549" s="301"/>
      <c r="I549" s="299"/>
    </row>
    <row r="550" spans="1:9" ht="13.5" customHeight="1">
      <c r="A550" s="302" t="s">
        <v>1060</v>
      </c>
      <c r="B550" s="302" t="s">
        <v>1037</v>
      </c>
      <c r="C550" s="303" t="s">
        <v>1061</v>
      </c>
      <c r="D550" s="304" t="s">
        <v>26</v>
      </c>
      <c r="E550" s="302">
        <v>2</v>
      </c>
      <c r="F550" s="302">
        <v>35</v>
      </c>
      <c r="G550" s="305">
        <v>76</v>
      </c>
      <c r="H550" s="301"/>
      <c r="I550" s="299"/>
    </row>
    <row r="551" spans="1:9" ht="13.5" customHeight="1">
      <c r="A551" s="302" t="s">
        <v>1062</v>
      </c>
      <c r="B551" s="302" t="s">
        <v>1034</v>
      </c>
      <c r="C551" s="303" t="s">
        <v>1059</v>
      </c>
      <c r="D551" s="304" t="s">
        <v>25</v>
      </c>
      <c r="E551" s="302">
        <v>2</v>
      </c>
      <c r="F551" s="302">
        <v>50</v>
      </c>
      <c r="G551" s="305">
        <v>128</v>
      </c>
      <c r="H551" s="301"/>
      <c r="I551" s="299"/>
    </row>
    <row r="552" spans="1:9" ht="13.5" customHeight="1">
      <c r="A552" s="302" t="s">
        <v>1063</v>
      </c>
      <c r="B552" s="302" t="s">
        <v>1041</v>
      </c>
      <c r="C552" s="303" t="s">
        <v>1064</v>
      </c>
      <c r="D552" s="304" t="s">
        <v>25</v>
      </c>
      <c r="E552" s="302">
        <v>2</v>
      </c>
      <c r="F552" s="302">
        <v>135</v>
      </c>
      <c r="G552" s="305">
        <v>310</v>
      </c>
      <c r="H552" s="301"/>
      <c r="I552" s="299"/>
    </row>
    <row r="553" spans="1:9" ht="13.5" customHeight="1">
      <c r="A553" s="302" t="s">
        <v>1065</v>
      </c>
      <c r="B553" s="302" t="s">
        <v>1016</v>
      </c>
      <c r="C553" s="303" t="s">
        <v>1066</v>
      </c>
      <c r="D553" s="304" t="s">
        <v>26</v>
      </c>
      <c r="E553" s="302">
        <v>3</v>
      </c>
      <c r="F553" s="302">
        <v>40</v>
      </c>
      <c r="G553" s="305">
        <v>106</v>
      </c>
      <c r="H553" s="301"/>
      <c r="I553" s="299"/>
    </row>
    <row r="554" spans="1:9" ht="13.5" customHeight="1">
      <c r="A554" s="302" t="s">
        <v>1067</v>
      </c>
      <c r="B554" s="302" t="s">
        <v>1016</v>
      </c>
      <c r="C554" s="303" t="s">
        <v>1068</v>
      </c>
      <c r="D554" s="304" t="s">
        <v>26</v>
      </c>
      <c r="E554" s="302">
        <v>3</v>
      </c>
      <c r="F554" s="302">
        <v>40</v>
      </c>
      <c r="G554" s="305">
        <v>108</v>
      </c>
      <c r="H554" s="301"/>
      <c r="I554" s="299"/>
    </row>
    <row r="555" spans="1:9" ht="13.5" customHeight="1">
      <c r="A555" s="302" t="s">
        <v>1069</v>
      </c>
      <c r="B555" s="302" t="s">
        <v>1016</v>
      </c>
      <c r="C555" s="303" t="s">
        <v>1070</v>
      </c>
      <c r="D555" s="304" t="s">
        <v>26</v>
      </c>
      <c r="E555" s="302">
        <v>4</v>
      </c>
      <c r="F555" s="302">
        <v>40</v>
      </c>
      <c r="G555" s="305">
        <v>134</v>
      </c>
      <c r="H555" s="301"/>
      <c r="I555" s="299"/>
    </row>
    <row r="556" spans="1:9" ht="13.5" customHeight="1">
      <c r="A556" s="302" t="s">
        <v>1071</v>
      </c>
      <c r="B556" s="302" t="s">
        <v>1016</v>
      </c>
      <c r="C556" s="303" t="s">
        <v>1072</v>
      </c>
      <c r="D556" s="304" t="s">
        <v>26</v>
      </c>
      <c r="E556" s="302">
        <v>4</v>
      </c>
      <c r="F556" s="302">
        <v>40</v>
      </c>
      <c r="G556" s="305">
        <v>126</v>
      </c>
      <c r="H556" s="301"/>
      <c r="I556" s="299"/>
    </row>
    <row r="557" spans="1:9" ht="13.5" customHeight="1">
      <c r="A557" s="302" t="s">
        <v>1073</v>
      </c>
      <c r="B557" s="302" t="s">
        <v>1074</v>
      </c>
      <c r="C557" s="303" t="s">
        <v>1075</v>
      </c>
      <c r="D557" s="304" t="s">
        <v>26</v>
      </c>
      <c r="E557" s="302">
        <v>1</v>
      </c>
      <c r="F557" s="302">
        <v>55</v>
      </c>
      <c r="G557" s="305">
        <v>68</v>
      </c>
      <c r="H557" s="301"/>
      <c r="I557" s="299"/>
    </row>
    <row r="558" spans="1:9" ht="13.5" customHeight="1">
      <c r="A558" s="302" t="s">
        <v>1076</v>
      </c>
      <c r="B558" s="302" t="s">
        <v>1074</v>
      </c>
      <c r="C558" s="303" t="s">
        <v>1077</v>
      </c>
      <c r="D558" s="304" t="s">
        <v>171</v>
      </c>
      <c r="E558" s="302">
        <v>1</v>
      </c>
      <c r="F558" s="302">
        <v>55</v>
      </c>
      <c r="G558" s="305">
        <v>76</v>
      </c>
      <c r="H558" s="301"/>
      <c r="I558" s="299"/>
    </row>
    <row r="559" spans="1:9" ht="13.5" customHeight="1">
      <c r="A559" s="302" t="s">
        <v>1078</v>
      </c>
      <c r="B559" s="302" t="s">
        <v>1079</v>
      </c>
      <c r="C559" s="303" t="s">
        <v>1080</v>
      </c>
      <c r="D559" s="304" t="s">
        <v>25</v>
      </c>
      <c r="E559" s="302">
        <v>1</v>
      </c>
      <c r="F559" s="302">
        <v>85</v>
      </c>
      <c r="G559" s="305">
        <v>120</v>
      </c>
      <c r="H559" s="301"/>
      <c r="I559" s="299"/>
    </row>
    <row r="560" spans="1:9" ht="13.5" customHeight="1">
      <c r="A560" s="302" t="s">
        <v>1081</v>
      </c>
      <c r="B560" s="302" t="s">
        <v>1074</v>
      </c>
      <c r="C560" s="303" t="s">
        <v>1077</v>
      </c>
      <c r="D560" s="304" t="s">
        <v>25</v>
      </c>
      <c r="E560" s="302">
        <v>1</v>
      </c>
      <c r="F560" s="302">
        <v>55</v>
      </c>
      <c r="G560" s="305">
        <v>90</v>
      </c>
      <c r="H560" s="301"/>
      <c r="I560" s="299"/>
    </row>
    <row r="561" spans="1:9" ht="13.5" customHeight="1">
      <c r="A561" s="302" t="s">
        <v>1082</v>
      </c>
      <c r="B561" s="302" t="s">
        <v>1083</v>
      </c>
      <c r="C561" s="303" t="s">
        <v>1084</v>
      </c>
      <c r="D561" s="304" t="s">
        <v>25</v>
      </c>
      <c r="E561" s="302">
        <v>1</v>
      </c>
      <c r="F561" s="302">
        <v>160</v>
      </c>
      <c r="G561" s="305">
        <v>180</v>
      </c>
      <c r="H561" s="301"/>
      <c r="I561" s="299"/>
    </row>
    <row r="562" spans="1:9" ht="13.5" customHeight="1">
      <c r="A562" s="302" t="s">
        <v>1085</v>
      </c>
      <c r="B562" s="302" t="s">
        <v>1086</v>
      </c>
      <c r="C562" s="303" t="s">
        <v>1087</v>
      </c>
      <c r="D562" s="304" t="s">
        <v>26</v>
      </c>
      <c r="E562" s="302">
        <v>2</v>
      </c>
      <c r="F562" s="302">
        <v>65</v>
      </c>
      <c r="G562" s="305">
        <v>147</v>
      </c>
      <c r="H562" s="301"/>
      <c r="I562" s="299"/>
    </row>
    <row r="563" spans="1:9" ht="13.5" customHeight="1">
      <c r="A563" s="302" t="s">
        <v>1088</v>
      </c>
      <c r="B563" s="302" t="s">
        <v>1074</v>
      </c>
      <c r="C563" s="303" t="s">
        <v>1089</v>
      </c>
      <c r="D563" s="304" t="s">
        <v>26</v>
      </c>
      <c r="E563" s="302">
        <v>2</v>
      </c>
      <c r="F563" s="302">
        <v>55</v>
      </c>
      <c r="G563" s="305">
        <v>108</v>
      </c>
      <c r="H563" s="301"/>
      <c r="I563" s="299"/>
    </row>
    <row r="564" spans="1:9" ht="13.5" customHeight="1">
      <c r="A564" s="302" t="s">
        <v>1090</v>
      </c>
      <c r="B564" s="302" t="s">
        <v>1074</v>
      </c>
      <c r="C564" s="303" t="s">
        <v>1091</v>
      </c>
      <c r="D564" s="304" t="s">
        <v>171</v>
      </c>
      <c r="E564" s="302">
        <v>2</v>
      </c>
      <c r="F564" s="302">
        <v>55</v>
      </c>
      <c r="G564" s="305">
        <v>122</v>
      </c>
      <c r="H564" s="301"/>
      <c r="I564" s="299"/>
    </row>
    <row r="565" spans="1:9" ht="13.5" customHeight="1">
      <c r="A565" s="302" t="s">
        <v>1092</v>
      </c>
      <c r="B565" s="302" t="s">
        <v>1079</v>
      </c>
      <c r="C565" s="303" t="s">
        <v>1093</v>
      </c>
      <c r="D565" s="304" t="s">
        <v>171</v>
      </c>
      <c r="E565" s="302">
        <v>2</v>
      </c>
      <c r="F565" s="302">
        <v>85</v>
      </c>
      <c r="G565" s="305">
        <v>194</v>
      </c>
      <c r="H565" s="301"/>
      <c r="I565" s="299"/>
    </row>
    <row r="566" spans="1:9" ht="13.5" customHeight="1">
      <c r="A566" s="302" t="s">
        <v>1094</v>
      </c>
      <c r="B566" s="302" t="s">
        <v>1079</v>
      </c>
      <c r="C566" s="303" t="s">
        <v>1093</v>
      </c>
      <c r="D566" s="304" t="s">
        <v>25</v>
      </c>
      <c r="E566" s="302">
        <v>2</v>
      </c>
      <c r="F566" s="302">
        <v>85</v>
      </c>
      <c r="G566" s="305">
        <v>220</v>
      </c>
      <c r="H566" s="301"/>
      <c r="I566" s="299"/>
    </row>
    <row r="567" spans="1:9" ht="13.5" customHeight="1">
      <c r="A567" s="302" t="s">
        <v>1095</v>
      </c>
      <c r="B567" s="302" t="s">
        <v>1074</v>
      </c>
      <c r="C567" s="303" t="s">
        <v>1091</v>
      </c>
      <c r="D567" s="304" t="s">
        <v>26</v>
      </c>
      <c r="E567" s="302">
        <v>2</v>
      </c>
      <c r="F567" s="302">
        <v>55</v>
      </c>
      <c r="G567" s="305">
        <v>108</v>
      </c>
      <c r="H567" s="301"/>
      <c r="I567" s="299"/>
    </row>
    <row r="568" spans="1:9" ht="13.5" customHeight="1">
      <c r="A568" s="302" t="s">
        <v>1096</v>
      </c>
      <c r="B568" s="302" t="s">
        <v>1074</v>
      </c>
      <c r="C568" s="303" t="s">
        <v>1091</v>
      </c>
      <c r="D568" s="304" t="s">
        <v>25</v>
      </c>
      <c r="E568" s="302">
        <v>2</v>
      </c>
      <c r="F568" s="302">
        <v>55</v>
      </c>
      <c r="G568" s="305">
        <v>145</v>
      </c>
      <c r="H568" s="301"/>
      <c r="I568" s="299"/>
    </row>
    <row r="569" spans="1:9" ht="13.5" customHeight="1">
      <c r="A569" s="302" t="s">
        <v>1097</v>
      </c>
      <c r="B569" s="302" t="s">
        <v>1083</v>
      </c>
      <c r="C569" s="303" t="s">
        <v>1098</v>
      </c>
      <c r="D569" s="304" t="s">
        <v>25</v>
      </c>
      <c r="E569" s="302">
        <v>2</v>
      </c>
      <c r="F569" s="302">
        <v>160</v>
      </c>
      <c r="G569" s="305">
        <v>330</v>
      </c>
      <c r="H569" s="301"/>
      <c r="I569" s="299"/>
    </row>
    <row r="570" spans="1:9" ht="13.5" customHeight="1">
      <c r="A570" s="302" t="s">
        <v>1099</v>
      </c>
      <c r="B570" s="302" t="s">
        <v>1074</v>
      </c>
      <c r="C570" s="303" t="s">
        <v>1100</v>
      </c>
      <c r="D570" s="304" t="s">
        <v>26</v>
      </c>
      <c r="E570" s="302">
        <v>3</v>
      </c>
      <c r="F570" s="302">
        <v>55</v>
      </c>
      <c r="G570" s="305">
        <v>176</v>
      </c>
      <c r="H570" s="301"/>
      <c r="I570" s="299"/>
    </row>
    <row r="571" spans="1:9" ht="13.5" customHeight="1">
      <c r="A571" s="302" t="s">
        <v>1101</v>
      </c>
      <c r="B571" s="302" t="s">
        <v>1074</v>
      </c>
      <c r="C571" s="303" t="s">
        <v>1102</v>
      </c>
      <c r="D571" s="304" t="s">
        <v>25</v>
      </c>
      <c r="E571" s="302">
        <v>3</v>
      </c>
      <c r="F571" s="302">
        <v>55</v>
      </c>
      <c r="G571" s="305">
        <v>202</v>
      </c>
      <c r="H571" s="301"/>
      <c r="I571" s="299"/>
    </row>
    <row r="572" spans="1:9" ht="13.5" customHeight="1">
      <c r="A572" s="302" t="s">
        <v>1103</v>
      </c>
      <c r="B572" s="302" t="s">
        <v>1074</v>
      </c>
      <c r="C572" s="303" t="s">
        <v>1104</v>
      </c>
      <c r="D572" s="304" t="s">
        <v>26</v>
      </c>
      <c r="E572" s="302">
        <v>4</v>
      </c>
      <c r="F572" s="302">
        <v>55</v>
      </c>
      <c r="G572" s="305">
        <v>216</v>
      </c>
      <c r="H572" s="301"/>
      <c r="I572" s="299"/>
    </row>
    <row r="573" spans="1:9" ht="13.5" customHeight="1">
      <c r="A573" s="302" t="s">
        <v>1105</v>
      </c>
      <c r="B573" s="302" t="s">
        <v>1074</v>
      </c>
      <c r="C573" s="303" t="s">
        <v>1106</v>
      </c>
      <c r="D573" s="304" t="s">
        <v>171</v>
      </c>
      <c r="E573" s="302">
        <v>4</v>
      </c>
      <c r="F573" s="302">
        <v>55</v>
      </c>
      <c r="G573" s="305">
        <v>230</v>
      </c>
      <c r="H573" s="301"/>
      <c r="I573" s="299"/>
    </row>
    <row r="574" spans="1:9" ht="13.5" customHeight="1">
      <c r="A574" s="302" t="s">
        <v>1107</v>
      </c>
      <c r="B574" s="302" t="s">
        <v>1079</v>
      </c>
      <c r="C574" s="303" t="s">
        <v>1108</v>
      </c>
      <c r="D574" s="304" t="s">
        <v>171</v>
      </c>
      <c r="E574" s="302">
        <v>4</v>
      </c>
      <c r="F574" s="302">
        <v>85</v>
      </c>
      <c r="G574" s="305">
        <v>388</v>
      </c>
      <c r="H574" s="301"/>
      <c r="I574" s="299"/>
    </row>
    <row r="575" spans="1:9" ht="13.5" customHeight="1">
      <c r="A575" s="302" t="s">
        <v>1109</v>
      </c>
      <c r="B575" s="302" t="s">
        <v>1074</v>
      </c>
      <c r="C575" s="303" t="s">
        <v>1106</v>
      </c>
      <c r="D575" s="304" t="s">
        <v>25</v>
      </c>
      <c r="E575" s="302">
        <v>4</v>
      </c>
      <c r="F575" s="302">
        <v>55</v>
      </c>
      <c r="G575" s="305">
        <v>244</v>
      </c>
      <c r="H575" s="301"/>
      <c r="I575" s="299"/>
    </row>
    <row r="576" spans="1:9" ht="13.5" customHeight="1">
      <c r="A576" s="302" t="s">
        <v>2183</v>
      </c>
      <c r="B576" s="302" t="s">
        <v>1111</v>
      </c>
      <c r="C576" s="303" t="s">
        <v>1120</v>
      </c>
      <c r="D576" s="304" t="s">
        <v>171</v>
      </c>
      <c r="E576" s="302">
        <v>1</v>
      </c>
      <c r="F576" s="302">
        <v>60</v>
      </c>
      <c r="G576" s="305">
        <v>61</v>
      </c>
      <c r="H576" s="307">
        <v>40255</v>
      </c>
      <c r="I576" s="299" t="s">
        <v>2444</v>
      </c>
    </row>
    <row r="577" spans="1:9" ht="13.5" customHeight="1">
      <c r="A577" s="302" t="s">
        <v>1110</v>
      </c>
      <c r="B577" s="302" t="s">
        <v>1111</v>
      </c>
      <c r="C577" s="303" t="s">
        <v>1112</v>
      </c>
      <c r="D577" s="304" t="s">
        <v>171</v>
      </c>
      <c r="E577" s="302">
        <v>1</v>
      </c>
      <c r="F577" s="302">
        <v>60</v>
      </c>
      <c r="G577" s="305">
        <v>62</v>
      </c>
      <c r="H577" s="301"/>
      <c r="I577" s="299"/>
    </row>
    <row r="578" spans="1:9" ht="13.5" customHeight="1">
      <c r="A578" s="302" t="s">
        <v>1113</v>
      </c>
      <c r="B578" s="302" t="s">
        <v>1114</v>
      </c>
      <c r="C578" s="303" t="s">
        <v>1115</v>
      </c>
      <c r="D578" s="304" t="s">
        <v>26</v>
      </c>
      <c r="E578" s="302">
        <v>1</v>
      </c>
      <c r="F578" s="302">
        <v>95</v>
      </c>
      <c r="G578" s="305">
        <v>80</v>
      </c>
      <c r="H578" s="301"/>
      <c r="I578" s="299"/>
    </row>
    <row r="579" spans="1:9" ht="13.5" customHeight="1">
      <c r="A579" s="302" t="s">
        <v>1116</v>
      </c>
      <c r="B579" s="302" t="s">
        <v>1114</v>
      </c>
      <c r="C579" s="303" t="s">
        <v>1117</v>
      </c>
      <c r="D579" s="304" t="s">
        <v>26</v>
      </c>
      <c r="E579" s="302">
        <v>1</v>
      </c>
      <c r="F579" s="302">
        <v>95</v>
      </c>
      <c r="G579" s="305">
        <v>85</v>
      </c>
      <c r="H579" s="301"/>
      <c r="I579" s="299"/>
    </row>
    <row r="580" spans="1:9" ht="13.5" customHeight="1">
      <c r="A580" s="302" t="s">
        <v>1118</v>
      </c>
      <c r="B580" s="302" t="s">
        <v>1114</v>
      </c>
      <c r="C580" s="303" t="s">
        <v>1115</v>
      </c>
      <c r="D580" s="304" t="s">
        <v>25</v>
      </c>
      <c r="E580" s="302">
        <v>1</v>
      </c>
      <c r="F580" s="302">
        <v>95</v>
      </c>
      <c r="G580" s="305">
        <v>125</v>
      </c>
      <c r="H580" s="301"/>
      <c r="I580" s="299"/>
    </row>
    <row r="581" spans="1:9" ht="13.5" customHeight="1">
      <c r="A581" s="302" t="s">
        <v>1119</v>
      </c>
      <c r="B581" s="302" t="s">
        <v>1111</v>
      </c>
      <c r="C581" s="303" t="s">
        <v>1120</v>
      </c>
      <c r="D581" s="304" t="s">
        <v>26</v>
      </c>
      <c r="E581" s="302">
        <v>1</v>
      </c>
      <c r="F581" s="302">
        <v>60</v>
      </c>
      <c r="G581" s="305">
        <v>60</v>
      </c>
      <c r="H581" s="301"/>
      <c r="I581" s="299"/>
    </row>
    <row r="582" spans="1:9" ht="13.5" customHeight="1">
      <c r="A582" s="302" t="s">
        <v>1121</v>
      </c>
      <c r="B582" s="302" t="s">
        <v>1111</v>
      </c>
      <c r="C582" s="303" t="s">
        <v>1122</v>
      </c>
      <c r="D582" s="304" t="s">
        <v>26</v>
      </c>
      <c r="E582" s="302">
        <v>1</v>
      </c>
      <c r="F582" s="302">
        <v>60</v>
      </c>
      <c r="G582" s="305">
        <v>55</v>
      </c>
      <c r="H582" s="301"/>
      <c r="I582" s="299"/>
    </row>
    <row r="583" spans="1:9" ht="13.5" customHeight="1">
      <c r="A583" s="302" t="s">
        <v>1123</v>
      </c>
      <c r="B583" s="302" t="s">
        <v>1111</v>
      </c>
      <c r="C583" s="303" t="s">
        <v>1120</v>
      </c>
      <c r="D583" s="304" t="s">
        <v>25</v>
      </c>
      <c r="E583" s="302">
        <v>1</v>
      </c>
      <c r="F583" s="302">
        <v>60</v>
      </c>
      <c r="G583" s="305">
        <v>83</v>
      </c>
      <c r="H583" s="301"/>
      <c r="I583" s="299"/>
    </row>
    <row r="584" spans="1:9" ht="13.5" customHeight="1">
      <c r="A584" s="302" t="s">
        <v>1124</v>
      </c>
      <c r="B584" s="302" t="s">
        <v>1111</v>
      </c>
      <c r="C584" s="303" t="s">
        <v>1112</v>
      </c>
      <c r="D584" s="304" t="s">
        <v>25</v>
      </c>
      <c r="E584" s="302">
        <v>1</v>
      </c>
      <c r="F584" s="302">
        <v>60</v>
      </c>
      <c r="G584" s="305">
        <v>64</v>
      </c>
      <c r="H584" s="301"/>
      <c r="I584" s="299"/>
    </row>
    <row r="585" spans="1:9" ht="13.5" customHeight="1">
      <c r="A585" s="302" t="s">
        <v>1125</v>
      </c>
      <c r="B585" s="302" t="s">
        <v>1126</v>
      </c>
      <c r="C585" s="303" t="s">
        <v>1127</v>
      </c>
      <c r="D585" s="304" t="s">
        <v>25</v>
      </c>
      <c r="E585" s="302">
        <v>1</v>
      </c>
      <c r="F585" s="302">
        <v>185</v>
      </c>
      <c r="G585" s="305">
        <v>200</v>
      </c>
      <c r="H585" s="301"/>
      <c r="I585" s="299"/>
    </row>
    <row r="586" spans="1:9" ht="13.5" customHeight="1">
      <c r="A586" s="302" t="s">
        <v>1128</v>
      </c>
      <c r="B586" s="302" t="s">
        <v>1129</v>
      </c>
      <c r="C586" s="303" t="s">
        <v>1130</v>
      </c>
      <c r="D586" s="304" t="s">
        <v>26</v>
      </c>
      <c r="E586" s="302">
        <v>1</v>
      </c>
      <c r="F586" s="302">
        <v>59</v>
      </c>
      <c r="G586" s="305">
        <v>58</v>
      </c>
      <c r="H586" s="301"/>
      <c r="I586" s="299"/>
    </row>
    <row r="587" spans="1:9" ht="13.5" customHeight="1">
      <c r="A587" s="302" t="s">
        <v>1131</v>
      </c>
      <c r="B587" s="302" t="s">
        <v>1129</v>
      </c>
      <c r="C587" s="303" t="s">
        <v>1132</v>
      </c>
      <c r="D587" s="304" t="s">
        <v>26</v>
      </c>
      <c r="E587" s="302">
        <v>1</v>
      </c>
      <c r="F587" s="302">
        <v>59</v>
      </c>
      <c r="G587" s="305">
        <v>55</v>
      </c>
      <c r="H587" s="301"/>
      <c r="I587" s="299"/>
    </row>
    <row r="588" spans="1:9" ht="13.5" customHeight="1">
      <c r="A588" s="302" t="s">
        <v>1133</v>
      </c>
      <c r="B588" s="302" t="s">
        <v>1129</v>
      </c>
      <c r="C588" s="303" t="s">
        <v>1134</v>
      </c>
      <c r="D588" s="304" t="s">
        <v>26</v>
      </c>
      <c r="E588" s="302">
        <v>1</v>
      </c>
      <c r="F588" s="302">
        <v>59</v>
      </c>
      <c r="G588" s="305">
        <v>49</v>
      </c>
      <c r="H588" s="301"/>
      <c r="I588" s="299"/>
    </row>
    <row r="589" spans="1:9" ht="13.5" customHeight="1">
      <c r="A589" s="302" t="s">
        <v>1135</v>
      </c>
      <c r="B589" s="302" t="s">
        <v>1129</v>
      </c>
      <c r="C589" s="303" t="s">
        <v>1136</v>
      </c>
      <c r="D589" s="304" t="s">
        <v>26</v>
      </c>
      <c r="E589" s="302">
        <v>1</v>
      </c>
      <c r="F589" s="302">
        <v>59</v>
      </c>
      <c r="G589" s="305">
        <v>68</v>
      </c>
      <c r="H589" s="301"/>
      <c r="I589" s="299"/>
    </row>
    <row r="590" spans="1:9" ht="13.5" customHeight="1">
      <c r="A590" s="302" t="s">
        <v>1137</v>
      </c>
      <c r="B590" s="302" t="s">
        <v>1129</v>
      </c>
      <c r="C590" s="303" t="s">
        <v>1138</v>
      </c>
      <c r="D590" s="304" t="s">
        <v>26</v>
      </c>
      <c r="E590" s="302">
        <v>1</v>
      </c>
      <c r="F590" s="302">
        <v>59</v>
      </c>
      <c r="G590" s="305">
        <v>57</v>
      </c>
      <c r="H590" s="301"/>
      <c r="I590" s="299"/>
    </row>
    <row r="591" spans="1:9" ht="13.5" customHeight="1">
      <c r="A591" s="302" t="s">
        <v>1139</v>
      </c>
      <c r="B591" s="302" t="s">
        <v>1129</v>
      </c>
      <c r="C591" s="303" t="s">
        <v>1140</v>
      </c>
      <c r="D591" s="304" t="s">
        <v>26</v>
      </c>
      <c r="E591" s="302">
        <v>1</v>
      </c>
      <c r="F591" s="302">
        <v>59</v>
      </c>
      <c r="G591" s="305">
        <v>71</v>
      </c>
      <c r="H591" s="301"/>
      <c r="I591" s="299"/>
    </row>
    <row r="592" spans="1:9" ht="13.5" customHeight="1">
      <c r="A592" s="302" t="s">
        <v>1141</v>
      </c>
      <c r="B592" s="302" t="s">
        <v>1142</v>
      </c>
      <c r="C592" s="303" t="s">
        <v>1143</v>
      </c>
      <c r="D592" s="304" t="s">
        <v>26</v>
      </c>
      <c r="E592" s="302">
        <v>1</v>
      </c>
      <c r="F592" s="302">
        <v>86</v>
      </c>
      <c r="G592" s="305">
        <v>85</v>
      </c>
      <c r="H592" s="301"/>
      <c r="I592" s="299"/>
    </row>
    <row r="593" spans="1:9" ht="13.5" customHeight="1">
      <c r="A593" s="302" t="s">
        <v>1144</v>
      </c>
      <c r="B593" s="302" t="s">
        <v>1142</v>
      </c>
      <c r="C593" s="303" t="s">
        <v>1145</v>
      </c>
      <c r="D593" s="304" t="s">
        <v>26</v>
      </c>
      <c r="E593" s="302">
        <v>1</v>
      </c>
      <c r="F593" s="302">
        <v>86</v>
      </c>
      <c r="G593" s="305">
        <v>80</v>
      </c>
      <c r="H593" s="301"/>
      <c r="I593" s="299"/>
    </row>
    <row r="594" spans="1:9" ht="13.5" customHeight="1">
      <c r="A594" s="302" t="s">
        <v>1146</v>
      </c>
      <c r="B594" s="302" t="s">
        <v>1147</v>
      </c>
      <c r="C594" s="303" t="s">
        <v>1148</v>
      </c>
      <c r="D594" s="304" t="s">
        <v>171</v>
      </c>
      <c r="E594" s="302">
        <v>1</v>
      </c>
      <c r="F594" s="302">
        <v>75</v>
      </c>
      <c r="G594" s="305">
        <v>91</v>
      </c>
      <c r="H594" s="301"/>
      <c r="I594" s="299"/>
    </row>
    <row r="595" spans="1:9" ht="13.5" customHeight="1">
      <c r="A595" s="317"/>
      <c r="B595" s="317" t="s">
        <v>1149</v>
      </c>
      <c r="C595" s="318" t="s">
        <v>1115</v>
      </c>
      <c r="D595" s="319" t="s">
        <v>25</v>
      </c>
      <c r="E595" s="317">
        <v>1</v>
      </c>
      <c r="F595" s="317">
        <v>95</v>
      </c>
      <c r="G595" s="320">
        <v>125</v>
      </c>
      <c r="H595" s="307">
        <v>40463</v>
      </c>
      <c r="I595" s="299" t="s">
        <v>2437</v>
      </c>
    </row>
    <row r="596" spans="1:9" ht="13.5" customHeight="1">
      <c r="A596" s="302" t="s">
        <v>1150</v>
      </c>
      <c r="B596" s="302" t="s">
        <v>1149</v>
      </c>
      <c r="C596" s="303" t="s">
        <v>1151</v>
      </c>
      <c r="D596" s="304" t="s">
        <v>171</v>
      </c>
      <c r="E596" s="302">
        <v>1</v>
      </c>
      <c r="F596" s="302">
        <v>110</v>
      </c>
      <c r="G596" s="305">
        <v>132</v>
      </c>
      <c r="H596" s="301"/>
      <c r="I596" s="299"/>
    </row>
    <row r="597" spans="1:9" ht="13.5" customHeight="1">
      <c r="A597" s="302" t="s">
        <v>1152</v>
      </c>
      <c r="B597" s="302" t="s">
        <v>1149</v>
      </c>
      <c r="C597" s="303" t="s">
        <v>1153</v>
      </c>
      <c r="D597" s="304" t="s">
        <v>26</v>
      </c>
      <c r="E597" s="302">
        <v>1</v>
      </c>
      <c r="F597" s="302">
        <v>110</v>
      </c>
      <c r="G597" s="305">
        <v>98</v>
      </c>
      <c r="H597" s="301"/>
      <c r="I597" s="299"/>
    </row>
    <row r="598" spans="1:9" ht="13.5" customHeight="1">
      <c r="A598" s="302" t="s">
        <v>1154</v>
      </c>
      <c r="B598" s="302" t="s">
        <v>1149</v>
      </c>
      <c r="C598" s="303" t="s">
        <v>1151</v>
      </c>
      <c r="D598" s="304" t="s">
        <v>25</v>
      </c>
      <c r="E598" s="302">
        <v>1</v>
      </c>
      <c r="F598" s="302">
        <v>110</v>
      </c>
      <c r="G598" s="305">
        <v>145</v>
      </c>
      <c r="H598" s="301"/>
      <c r="I598" s="299"/>
    </row>
    <row r="599" spans="1:9" ht="13.5" customHeight="1">
      <c r="A599" s="302" t="s">
        <v>1155</v>
      </c>
      <c r="B599" s="302" t="s">
        <v>1147</v>
      </c>
      <c r="C599" s="303" t="s">
        <v>1156</v>
      </c>
      <c r="D599" s="304" t="s">
        <v>26</v>
      </c>
      <c r="E599" s="302">
        <v>1</v>
      </c>
      <c r="F599" s="302">
        <v>75</v>
      </c>
      <c r="G599" s="305">
        <v>70</v>
      </c>
      <c r="H599" s="301"/>
      <c r="I599" s="299"/>
    </row>
    <row r="600" spans="1:9" ht="13.5" customHeight="1">
      <c r="A600" s="302" t="s">
        <v>1157</v>
      </c>
      <c r="B600" s="302" t="s">
        <v>1147</v>
      </c>
      <c r="C600" s="303" t="s">
        <v>1158</v>
      </c>
      <c r="D600" s="304" t="s">
        <v>26</v>
      </c>
      <c r="E600" s="302">
        <v>1</v>
      </c>
      <c r="F600" s="302">
        <v>75</v>
      </c>
      <c r="G600" s="305">
        <v>67</v>
      </c>
      <c r="H600" s="301"/>
      <c r="I600" s="299"/>
    </row>
    <row r="601" spans="1:9" ht="13.5" customHeight="1">
      <c r="A601" s="302" t="s">
        <v>1159</v>
      </c>
      <c r="B601" s="302" t="s">
        <v>1147</v>
      </c>
      <c r="C601" s="303" t="s">
        <v>1148</v>
      </c>
      <c r="D601" s="304" t="s">
        <v>25</v>
      </c>
      <c r="E601" s="302">
        <v>1</v>
      </c>
      <c r="F601" s="302">
        <v>75</v>
      </c>
      <c r="G601" s="305">
        <v>100</v>
      </c>
      <c r="H601" s="301"/>
      <c r="I601" s="299"/>
    </row>
    <row r="602" spans="1:9" ht="13.5" customHeight="1">
      <c r="A602" s="302" t="s">
        <v>1160</v>
      </c>
      <c r="B602" s="302" t="s">
        <v>1161</v>
      </c>
      <c r="C602" s="303" t="s">
        <v>1162</v>
      </c>
      <c r="D602" s="304" t="s">
        <v>25</v>
      </c>
      <c r="E602" s="302">
        <v>1</v>
      </c>
      <c r="F602" s="302">
        <v>215</v>
      </c>
      <c r="G602" s="305">
        <v>230</v>
      </c>
      <c r="H602" s="301"/>
      <c r="I602" s="299"/>
    </row>
    <row r="603" spans="1:9" ht="13.5" customHeight="1">
      <c r="A603" s="302" t="s">
        <v>1163</v>
      </c>
      <c r="B603" s="302" t="s">
        <v>1111</v>
      </c>
      <c r="C603" s="303" t="s">
        <v>1164</v>
      </c>
      <c r="D603" s="304" t="s">
        <v>171</v>
      </c>
      <c r="E603" s="302">
        <v>2</v>
      </c>
      <c r="F603" s="302">
        <v>60</v>
      </c>
      <c r="G603" s="305">
        <v>123</v>
      </c>
      <c r="H603" s="301"/>
      <c r="I603" s="299"/>
    </row>
    <row r="604" spans="1:9" ht="13.5" customHeight="1">
      <c r="A604" s="302" t="s">
        <v>1165</v>
      </c>
      <c r="B604" s="302" t="s">
        <v>1114</v>
      </c>
      <c r="C604" s="303" t="s">
        <v>1166</v>
      </c>
      <c r="D604" s="304" t="s">
        <v>171</v>
      </c>
      <c r="E604" s="302">
        <v>2</v>
      </c>
      <c r="F604" s="302">
        <v>95</v>
      </c>
      <c r="G604" s="305">
        <v>207</v>
      </c>
      <c r="H604" s="301"/>
      <c r="I604" s="299"/>
    </row>
    <row r="605" spans="1:9" ht="13.5" customHeight="1">
      <c r="A605" s="302" t="s">
        <v>1167</v>
      </c>
      <c r="B605" s="302" t="s">
        <v>1114</v>
      </c>
      <c r="C605" s="303" t="s">
        <v>1166</v>
      </c>
      <c r="D605" s="304" t="s">
        <v>26</v>
      </c>
      <c r="E605" s="302">
        <v>2</v>
      </c>
      <c r="F605" s="302">
        <v>95</v>
      </c>
      <c r="G605" s="305">
        <v>170</v>
      </c>
      <c r="H605" s="301"/>
      <c r="I605" s="299"/>
    </row>
    <row r="606" spans="1:9" ht="13.5" customHeight="1">
      <c r="A606" s="302" t="s">
        <v>1168</v>
      </c>
      <c r="B606" s="302" t="s">
        <v>1114</v>
      </c>
      <c r="C606" s="303" t="s">
        <v>1166</v>
      </c>
      <c r="D606" s="304" t="s">
        <v>25</v>
      </c>
      <c r="E606" s="302">
        <v>2</v>
      </c>
      <c r="F606" s="302">
        <v>95</v>
      </c>
      <c r="G606" s="305">
        <v>227</v>
      </c>
      <c r="H606" s="301"/>
      <c r="I606" s="299"/>
    </row>
    <row r="607" spans="1:9" ht="13.5" customHeight="1">
      <c r="A607" s="302" t="s">
        <v>1169</v>
      </c>
      <c r="B607" s="302" t="s">
        <v>1111</v>
      </c>
      <c r="C607" s="303" t="s">
        <v>1164</v>
      </c>
      <c r="D607" s="304" t="s">
        <v>26</v>
      </c>
      <c r="E607" s="302">
        <v>2</v>
      </c>
      <c r="F607" s="302">
        <v>60</v>
      </c>
      <c r="G607" s="305">
        <v>110</v>
      </c>
      <c r="H607" s="301"/>
      <c r="I607" s="299"/>
    </row>
    <row r="608" spans="1:9" ht="13.5" customHeight="1">
      <c r="A608" s="308" t="s">
        <v>1170</v>
      </c>
      <c r="B608" s="308" t="s">
        <v>1111</v>
      </c>
      <c r="C608" s="309" t="s">
        <v>1164</v>
      </c>
      <c r="D608" s="310" t="s">
        <v>25</v>
      </c>
      <c r="E608" s="308">
        <v>2</v>
      </c>
      <c r="F608" s="308">
        <v>60</v>
      </c>
      <c r="G608" s="311">
        <v>138</v>
      </c>
      <c r="H608" s="301"/>
      <c r="I608" s="299"/>
    </row>
    <row r="609" spans="1:9" ht="13.5" customHeight="1">
      <c r="A609" s="302" t="s">
        <v>1171</v>
      </c>
      <c r="B609" s="302" t="s">
        <v>1126</v>
      </c>
      <c r="C609" s="303" t="s">
        <v>1320</v>
      </c>
      <c r="D609" s="304" t="s">
        <v>25</v>
      </c>
      <c r="E609" s="302">
        <v>2</v>
      </c>
      <c r="F609" s="302">
        <v>185</v>
      </c>
      <c r="G609" s="305">
        <v>390</v>
      </c>
      <c r="H609" s="301"/>
      <c r="I609" s="299"/>
    </row>
    <row r="610" spans="1:9" ht="13.5" customHeight="1">
      <c r="A610" s="302" t="s">
        <v>1321</v>
      </c>
      <c r="B610" s="302" t="s">
        <v>1129</v>
      </c>
      <c r="C610" s="303" t="s">
        <v>1322</v>
      </c>
      <c r="D610" s="304" t="s">
        <v>26</v>
      </c>
      <c r="E610" s="302">
        <v>2</v>
      </c>
      <c r="F610" s="302">
        <v>59</v>
      </c>
      <c r="G610" s="305">
        <v>109</v>
      </c>
      <c r="H610" s="301"/>
      <c r="I610" s="299"/>
    </row>
    <row r="611" spans="1:9" ht="13.5" customHeight="1">
      <c r="A611" s="302" t="s">
        <v>1323</v>
      </c>
      <c r="B611" s="302" t="s">
        <v>1129</v>
      </c>
      <c r="C611" s="303" t="s">
        <v>1324</v>
      </c>
      <c r="D611" s="304" t="s">
        <v>26</v>
      </c>
      <c r="E611" s="302">
        <v>2</v>
      </c>
      <c r="F611" s="302">
        <v>59</v>
      </c>
      <c r="G611" s="305">
        <v>98</v>
      </c>
      <c r="H611" s="301"/>
      <c r="I611" s="299"/>
    </row>
    <row r="612" spans="1:9" ht="13.5" customHeight="1">
      <c r="A612" s="302" t="s">
        <v>1325</v>
      </c>
      <c r="B612" s="302" t="s">
        <v>1142</v>
      </c>
      <c r="C612" s="303" t="s">
        <v>1326</v>
      </c>
      <c r="D612" s="304" t="s">
        <v>26</v>
      </c>
      <c r="E612" s="302">
        <v>2</v>
      </c>
      <c r="F612" s="302">
        <v>86</v>
      </c>
      <c r="G612" s="305">
        <v>160</v>
      </c>
      <c r="H612" s="301"/>
      <c r="I612" s="299"/>
    </row>
    <row r="613" spans="1:9" ht="13.5" customHeight="1">
      <c r="A613" s="302" t="s">
        <v>1327</v>
      </c>
      <c r="B613" s="302" t="s">
        <v>1147</v>
      </c>
      <c r="C613" s="303" t="s">
        <v>1328</v>
      </c>
      <c r="D613" s="304" t="s">
        <v>171</v>
      </c>
      <c r="E613" s="302">
        <v>2</v>
      </c>
      <c r="F613" s="302">
        <v>75</v>
      </c>
      <c r="G613" s="305">
        <v>158</v>
      </c>
      <c r="H613" s="301"/>
      <c r="I613" s="299"/>
    </row>
    <row r="614" spans="1:9" ht="13.5" customHeight="1">
      <c r="A614" s="302" t="s">
        <v>1329</v>
      </c>
      <c r="B614" s="302" t="s">
        <v>1149</v>
      </c>
      <c r="C614" s="303" t="s">
        <v>1330</v>
      </c>
      <c r="D614" s="304" t="s">
        <v>171</v>
      </c>
      <c r="E614" s="302">
        <v>2</v>
      </c>
      <c r="F614" s="302">
        <v>110</v>
      </c>
      <c r="G614" s="305">
        <v>237</v>
      </c>
      <c r="H614" s="301"/>
      <c r="I614" s="299"/>
    </row>
    <row r="615" spans="1:9" ht="13.5" customHeight="1">
      <c r="A615" s="302" t="s">
        <v>1331</v>
      </c>
      <c r="B615" s="302" t="s">
        <v>1149</v>
      </c>
      <c r="C615" s="303" t="s">
        <v>1330</v>
      </c>
      <c r="D615" s="304" t="s">
        <v>26</v>
      </c>
      <c r="E615" s="302">
        <v>2</v>
      </c>
      <c r="F615" s="302">
        <v>110</v>
      </c>
      <c r="G615" s="305">
        <v>195</v>
      </c>
      <c r="H615" s="301"/>
      <c r="I615" s="299"/>
    </row>
    <row r="616" spans="1:9" ht="13.5" customHeight="1">
      <c r="A616" s="302" t="s">
        <v>1332</v>
      </c>
      <c r="B616" s="302" t="s">
        <v>1149</v>
      </c>
      <c r="C616" s="303" t="s">
        <v>1330</v>
      </c>
      <c r="D616" s="304" t="s">
        <v>25</v>
      </c>
      <c r="E616" s="302">
        <v>2</v>
      </c>
      <c r="F616" s="302">
        <v>110</v>
      </c>
      <c r="G616" s="305">
        <v>257</v>
      </c>
      <c r="H616" s="301"/>
      <c r="I616" s="299"/>
    </row>
    <row r="617" spans="1:9" ht="13.5" customHeight="1">
      <c r="A617" s="302" t="s">
        <v>1333</v>
      </c>
      <c r="B617" s="302" t="s">
        <v>1147</v>
      </c>
      <c r="C617" s="303" t="s">
        <v>1334</v>
      </c>
      <c r="D617" s="304" t="s">
        <v>26</v>
      </c>
      <c r="E617" s="302">
        <v>2</v>
      </c>
      <c r="F617" s="302">
        <v>75</v>
      </c>
      <c r="G617" s="305">
        <v>134</v>
      </c>
      <c r="H617" s="301"/>
      <c r="I617" s="299"/>
    </row>
    <row r="618" spans="1:9" ht="13.5" customHeight="1">
      <c r="A618" s="302" t="s">
        <v>1335</v>
      </c>
      <c r="B618" s="302" t="s">
        <v>1147</v>
      </c>
      <c r="C618" s="303" t="s">
        <v>1328</v>
      </c>
      <c r="D618" s="304" t="s">
        <v>25</v>
      </c>
      <c r="E618" s="302">
        <v>2</v>
      </c>
      <c r="F618" s="302">
        <v>75</v>
      </c>
      <c r="G618" s="305">
        <v>173</v>
      </c>
      <c r="H618" s="301"/>
      <c r="I618" s="299"/>
    </row>
    <row r="619" spans="1:9" ht="13.5" customHeight="1">
      <c r="A619" s="302" t="s">
        <v>1336</v>
      </c>
      <c r="B619" s="302" t="s">
        <v>1161</v>
      </c>
      <c r="C619" s="303" t="s">
        <v>1337</v>
      </c>
      <c r="D619" s="304" t="s">
        <v>25</v>
      </c>
      <c r="E619" s="302">
        <v>2</v>
      </c>
      <c r="F619" s="302">
        <v>215</v>
      </c>
      <c r="G619" s="305">
        <v>450</v>
      </c>
      <c r="H619" s="301"/>
      <c r="I619" s="299"/>
    </row>
    <row r="620" spans="1:9" ht="13.5" customHeight="1">
      <c r="A620" s="302" t="s">
        <v>1338</v>
      </c>
      <c r="B620" s="302" t="s">
        <v>1111</v>
      </c>
      <c r="C620" s="303" t="s">
        <v>1339</v>
      </c>
      <c r="D620" s="304" t="s">
        <v>171</v>
      </c>
      <c r="E620" s="302">
        <v>3</v>
      </c>
      <c r="F620" s="302">
        <v>60</v>
      </c>
      <c r="G620" s="305">
        <v>210</v>
      </c>
      <c r="H620" s="301"/>
      <c r="I620" s="299"/>
    </row>
    <row r="621" spans="1:9" ht="13.5" customHeight="1">
      <c r="A621" s="302" t="s">
        <v>1340</v>
      </c>
      <c r="B621" s="302" t="s">
        <v>1114</v>
      </c>
      <c r="C621" s="303" t="s">
        <v>1341</v>
      </c>
      <c r="D621" s="304" t="s">
        <v>1342</v>
      </c>
      <c r="E621" s="302">
        <v>3</v>
      </c>
      <c r="F621" s="302">
        <v>95</v>
      </c>
      <c r="G621" s="305">
        <v>319</v>
      </c>
      <c r="H621" s="301"/>
      <c r="I621" s="299"/>
    </row>
    <row r="622" spans="1:9" ht="13.5" customHeight="1">
      <c r="A622" s="302" t="s">
        <v>1343</v>
      </c>
      <c r="B622" s="302" t="s">
        <v>1114</v>
      </c>
      <c r="C622" s="303" t="s">
        <v>1344</v>
      </c>
      <c r="D622" s="304" t="s">
        <v>25</v>
      </c>
      <c r="E622" s="302">
        <v>3</v>
      </c>
      <c r="F622" s="302">
        <v>95</v>
      </c>
      <c r="G622" s="305">
        <v>352</v>
      </c>
      <c r="H622" s="301"/>
      <c r="I622" s="299"/>
    </row>
    <row r="623" spans="1:9" ht="13.5" customHeight="1">
      <c r="A623" s="302" t="s">
        <v>1345</v>
      </c>
      <c r="B623" s="302" t="s">
        <v>1111</v>
      </c>
      <c r="C623" s="303" t="s">
        <v>1339</v>
      </c>
      <c r="D623" s="304" t="s">
        <v>26</v>
      </c>
      <c r="E623" s="302">
        <v>3</v>
      </c>
      <c r="F623" s="302">
        <v>60</v>
      </c>
      <c r="G623" s="305">
        <v>179</v>
      </c>
      <c r="H623" s="301"/>
      <c r="I623" s="299"/>
    </row>
    <row r="624" spans="1:9" ht="13.5" customHeight="1">
      <c r="A624" s="302" t="s">
        <v>1346</v>
      </c>
      <c r="B624" s="302" t="s">
        <v>1111</v>
      </c>
      <c r="C624" s="303" t="s">
        <v>1339</v>
      </c>
      <c r="D624" s="304" t="s">
        <v>25</v>
      </c>
      <c r="E624" s="302">
        <v>3</v>
      </c>
      <c r="F624" s="302">
        <v>60</v>
      </c>
      <c r="G624" s="305">
        <v>221</v>
      </c>
      <c r="H624" s="301"/>
      <c r="I624" s="299"/>
    </row>
    <row r="625" spans="1:9" ht="13.5" customHeight="1">
      <c r="A625" s="302" t="s">
        <v>1347</v>
      </c>
      <c r="B625" s="302" t="s">
        <v>1126</v>
      </c>
      <c r="C625" s="303" t="s">
        <v>1348</v>
      </c>
      <c r="D625" s="304" t="s">
        <v>25</v>
      </c>
      <c r="E625" s="302">
        <v>3</v>
      </c>
      <c r="F625" s="302">
        <v>185</v>
      </c>
      <c r="G625" s="305">
        <v>590</v>
      </c>
      <c r="H625" s="301"/>
      <c r="I625" s="299"/>
    </row>
    <row r="626" spans="1:9" ht="13.5" customHeight="1">
      <c r="A626" s="302" t="s">
        <v>1349</v>
      </c>
      <c r="B626" s="302" t="s">
        <v>1129</v>
      </c>
      <c r="C626" s="303" t="s">
        <v>1350</v>
      </c>
      <c r="D626" s="304" t="s">
        <v>26</v>
      </c>
      <c r="E626" s="302">
        <v>3</v>
      </c>
      <c r="F626" s="302">
        <v>59</v>
      </c>
      <c r="G626" s="305">
        <v>167</v>
      </c>
      <c r="H626" s="301"/>
      <c r="I626" s="299"/>
    </row>
    <row r="627" spans="1:9" ht="13.5" customHeight="1">
      <c r="A627" s="302" t="s">
        <v>1351</v>
      </c>
      <c r="B627" s="302" t="s">
        <v>1149</v>
      </c>
      <c r="C627" s="303" t="s">
        <v>1352</v>
      </c>
      <c r="D627" s="304" t="s">
        <v>25</v>
      </c>
      <c r="E627" s="302">
        <v>3</v>
      </c>
      <c r="F627" s="302">
        <v>110</v>
      </c>
      <c r="G627" s="305">
        <v>392</v>
      </c>
      <c r="H627" s="301"/>
      <c r="I627" s="299"/>
    </row>
    <row r="628" spans="1:9" ht="13.5" customHeight="1">
      <c r="A628" s="302" t="s">
        <v>1353</v>
      </c>
      <c r="B628" s="302" t="s">
        <v>1147</v>
      </c>
      <c r="C628" s="303" t="s">
        <v>1354</v>
      </c>
      <c r="D628" s="304" t="s">
        <v>25</v>
      </c>
      <c r="E628" s="302">
        <v>3</v>
      </c>
      <c r="F628" s="302">
        <v>75</v>
      </c>
      <c r="G628" s="305">
        <v>273</v>
      </c>
      <c r="H628" s="301"/>
      <c r="I628" s="299"/>
    </row>
    <row r="629" spans="1:9" ht="13.5" customHeight="1">
      <c r="A629" s="302" t="s">
        <v>1355</v>
      </c>
      <c r="B629" s="302" t="s">
        <v>1161</v>
      </c>
      <c r="C629" s="303" t="s">
        <v>1356</v>
      </c>
      <c r="D629" s="304" t="s">
        <v>25</v>
      </c>
      <c r="E629" s="302">
        <v>3</v>
      </c>
      <c r="F629" s="302">
        <v>215</v>
      </c>
      <c r="G629" s="305">
        <v>680</v>
      </c>
      <c r="H629" s="301"/>
      <c r="I629" s="299"/>
    </row>
    <row r="630" spans="1:9" ht="13.5" customHeight="1">
      <c r="A630" s="302" t="s">
        <v>1357</v>
      </c>
      <c r="B630" s="302" t="s">
        <v>1111</v>
      </c>
      <c r="C630" s="303" t="s">
        <v>1358</v>
      </c>
      <c r="D630" s="304" t="s">
        <v>171</v>
      </c>
      <c r="E630" s="302">
        <v>4</v>
      </c>
      <c r="F630" s="302">
        <v>60</v>
      </c>
      <c r="G630" s="305">
        <v>246</v>
      </c>
      <c r="H630" s="301"/>
      <c r="I630" s="299"/>
    </row>
    <row r="631" spans="1:9" ht="13.5" customHeight="1">
      <c r="A631" s="302" t="s">
        <v>1359</v>
      </c>
      <c r="B631" s="302" t="s">
        <v>1114</v>
      </c>
      <c r="C631" s="303" t="s">
        <v>1360</v>
      </c>
      <c r="D631" s="304" t="s">
        <v>171</v>
      </c>
      <c r="E631" s="302">
        <v>4</v>
      </c>
      <c r="F631" s="302">
        <v>95</v>
      </c>
      <c r="G631" s="305">
        <v>414</v>
      </c>
      <c r="H631" s="301"/>
      <c r="I631" s="299"/>
    </row>
    <row r="632" spans="1:9" ht="13.5" customHeight="1">
      <c r="A632" s="302" t="s">
        <v>1361</v>
      </c>
      <c r="B632" s="302" t="s">
        <v>1114</v>
      </c>
      <c r="C632" s="303" t="s">
        <v>1360</v>
      </c>
      <c r="D632" s="304" t="s">
        <v>26</v>
      </c>
      <c r="E632" s="302">
        <v>4</v>
      </c>
      <c r="F632" s="302">
        <v>95</v>
      </c>
      <c r="G632" s="305">
        <v>340</v>
      </c>
      <c r="H632" s="301"/>
      <c r="I632" s="299"/>
    </row>
    <row r="633" spans="1:9" ht="13.5" customHeight="1">
      <c r="A633" s="302" t="s">
        <v>1362</v>
      </c>
      <c r="B633" s="302" t="s">
        <v>1114</v>
      </c>
      <c r="C633" s="303" t="s">
        <v>1360</v>
      </c>
      <c r="D633" s="304" t="s">
        <v>25</v>
      </c>
      <c r="E633" s="302">
        <v>4</v>
      </c>
      <c r="F633" s="302">
        <v>95</v>
      </c>
      <c r="G633" s="305">
        <v>454</v>
      </c>
      <c r="H633" s="301"/>
      <c r="I633" s="299"/>
    </row>
    <row r="634" spans="1:9" ht="13.5" customHeight="1">
      <c r="A634" s="302" t="s">
        <v>1363</v>
      </c>
      <c r="B634" s="302" t="s">
        <v>1111</v>
      </c>
      <c r="C634" s="303" t="s">
        <v>1358</v>
      </c>
      <c r="D634" s="304" t="s">
        <v>26</v>
      </c>
      <c r="E634" s="302">
        <v>4</v>
      </c>
      <c r="F634" s="302">
        <v>60</v>
      </c>
      <c r="G634" s="305">
        <v>220</v>
      </c>
      <c r="H634" s="301"/>
      <c r="I634" s="299"/>
    </row>
    <row r="635" spans="1:9" ht="13.5" customHeight="1">
      <c r="A635" s="302" t="s">
        <v>1364</v>
      </c>
      <c r="B635" s="302" t="s">
        <v>1111</v>
      </c>
      <c r="C635" s="303" t="s">
        <v>1358</v>
      </c>
      <c r="D635" s="304" t="s">
        <v>25</v>
      </c>
      <c r="E635" s="302">
        <v>4</v>
      </c>
      <c r="F635" s="302">
        <v>60</v>
      </c>
      <c r="G635" s="305">
        <v>276</v>
      </c>
      <c r="H635" s="301"/>
      <c r="I635" s="299"/>
    </row>
    <row r="636" spans="1:9" ht="13.5" customHeight="1">
      <c r="A636" s="302" t="s">
        <v>1365</v>
      </c>
      <c r="B636" s="302" t="s">
        <v>1126</v>
      </c>
      <c r="C636" s="303" t="s">
        <v>1366</v>
      </c>
      <c r="D636" s="304" t="s">
        <v>25</v>
      </c>
      <c r="E636" s="302">
        <v>4</v>
      </c>
      <c r="F636" s="302">
        <v>185</v>
      </c>
      <c r="G636" s="305">
        <v>780</v>
      </c>
      <c r="H636" s="301"/>
      <c r="I636" s="299"/>
    </row>
    <row r="637" spans="1:9" ht="13.5" customHeight="1">
      <c r="A637" s="302" t="s">
        <v>1367</v>
      </c>
      <c r="B637" s="302" t="s">
        <v>1129</v>
      </c>
      <c r="C637" s="303" t="s">
        <v>1368</v>
      </c>
      <c r="D637" s="304" t="s">
        <v>26</v>
      </c>
      <c r="E637" s="302">
        <v>4</v>
      </c>
      <c r="F637" s="302">
        <v>59</v>
      </c>
      <c r="G637" s="305">
        <v>219</v>
      </c>
      <c r="H637" s="301"/>
      <c r="I637" s="299"/>
    </row>
    <row r="638" spans="1:9" ht="13.5" customHeight="1">
      <c r="A638" s="302" t="s">
        <v>1369</v>
      </c>
      <c r="B638" s="302" t="s">
        <v>1142</v>
      </c>
      <c r="C638" s="303" t="s">
        <v>1370</v>
      </c>
      <c r="D638" s="304" t="s">
        <v>26</v>
      </c>
      <c r="E638" s="302">
        <v>4</v>
      </c>
      <c r="F638" s="302">
        <v>86</v>
      </c>
      <c r="G638" s="305">
        <v>320</v>
      </c>
      <c r="H638" s="301"/>
      <c r="I638" s="299"/>
    </row>
    <row r="639" spans="1:9" ht="13.5" customHeight="1">
      <c r="A639" s="302" t="s">
        <v>1371</v>
      </c>
      <c r="B639" s="302" t="s">
        <v>1147</v>
      </c>
      <c r="C639" s="303" t="s">
        <v>1372</v>
      </c>
      <c r="D639" s="304" t="s">
        <v>171</v>
      </c>
      <c r="E639" s="302">
        <v>4</v>
      </c>
      <c r="F639" s="302">
        <v>75</v>
      </c>
      <c r="G639" s="305">
        <v>316</v>
      </c>
      <c r="H639" s="301"/>
      <c r="I639" s="299"/>
    </row>
    <row r="640" spans="1:9" ht="13.5" customHeight="1">
      <c r="A640" s="302" t="s">
        <v>1373</v>
      </c>
      <c r="B640" s="302" t="s">
        <v>1149</v>
      </c>
      <c r="C640" s="303" t="s">
        <v>1374</v>
      </c>
      <c r="D640" s="304" t="s">
        <v>171</v>
      </c>
      <c r="E640" s="302">
        <v>4</v>
      </c>
      <c r="F640" s="302">
        <v>110</v>
      </c>
      <c r="G640" s="305">
        <v>474</v>
      </c>
      <c r="H640" s="301"/>
      <c r="I640" s="299"/>
    </row>
    <row r="641" spans="1:9" ht="13.5" customHeight="1">
      <c r="A641" s="302" t="s">
        <v>1375</v>
      </c>
      <c r="B641" s="302" t="s">
        <v>1149</v>
      </c>
      <c r="C641" s="303" t="s">
        <v>2478</v>
      </c>
      <c r="D641" s="304" t="s">
        <v>26</v>
      </c>
      <c r="E641" s="302">
        <v>4</v>
      </c>
      <c r="F641" s="302">
        <v>110</v>
      </c>
      <c r="G641" s="305">
        <v>390</v>
      </c>
      <c r="H641" s="307">
        <v>40463</v>
      </c>
      <c r="I641" s="299" t="s">
        <v>2391</v>
      </c>
    </row>
    <row r="642" spans="1:9" ht="13.5" customHeight="1">
      <c r="A642" s="302" t="s">
        <v>1376</v>
      </c>
      <c r="B642" s="302" t="s">
        <v>1149</v>
      </c>
      <c r="C642" s="303" t="s">
        <v>1374</v>
      </c>
      <c r="D642" s="304" t="s">
        <v>25</v>
      </c>
      <c r="E642" s="302">
        <v>4</v>
      </c>
      <c r="F642" s="302">
        <v>110</v>
      </c>
      <c r="G642" s="305">
        <v>514</v>
      </c>
      <c r="H642" s="301"/>
      <c r="I642" s="299"/>
    </row>
    <row r="643" spans="1:9" ht="13.5" customHeight="1">
      <c r="A643" s="302" t="s">
        <v>1377</v>
      </c>
      <c r="B643" s="302" t="s">
        <v>1147</v>
      </c>
      <c r="C643" s="303" t="s">
        <v>1378</v>
      </c>
      <c r="D643" s="304" t="s">
        <v>26</v>
      </c>
      <c r="E643" s="302">
        <v>4</v>
      </c>
      <c r="F643" s="302">
        <v>75</v>
      </c>
      <c r="G643" s="305">
        <v>268</v>
      </c>
      <c r="H643" s="301"/>
      <c r="I643" s="299"/>
    </row>
    <row r="644" spans="1:9" ht="13.5" customHeight="1">
      <c r="A644" s="302" t="s">
        <v>1379</v>
      </c>
      <c r="B644" s="302" t="s">
        <v>1147</v>
      </c>
      <c r="C644" s="303" t="s">
        <v>1372</v>
      </c>
      <c r="D644" s="304" t="s">
        <v>25</v>
      </c>
      <c r="E644" s="302">
        <v>4</v>
      </c>
      <c r="F644" s="302">
        <v>75</v>
      </c>
      <c r="G644" s="305">
        <v>346</v>
      </c>
      <c r="H644" s="301"/>
      <c r="I644" s="299"/>
    </row>
    <row r="645" spans="1:9" ht="13.5" customHeight="1">
      <c r="A645" s="302" t="s">
        <v>1380</v>
      </c>
      <c r="B645" s="302" t="s">
        <v>1161</v>
      </c>
      <c r="C645" s="303" t="s">
        <v>1381</v>
      </c>
      <c r="D645" s="304" t="s">
        <v>25</v>
      </c>
      <c r="E645" s="302">
        <v>4</v>
      </c>
      <c r="F645" s="302">
        <v>215</v>
      </c>
      <c r="G645" s="305">
        <v>900</v>
      </c>
      <c r="H645" s="301"/>
      <c r="I645" s="299"/>
    </row>
    <row r="646" spans="1:9" ht="13.5" customHeight="1">
      <c r="A646" s="302" t="s">
        <v>1382</v>
      </c>
      <c r="B646" s="302" t="s">
        <v>1114</v>
      </c>
      <c r="C646" s="303" t="s">
        <v>1383</v>
      </c>
      <c r="D646" s="304" t="s">
        <v>25</v>
      </c>
      <c r="E646" s="302">
        <v>6</v>
      </c>
      <c r="F646" s="302">
        <v>95</v>
      </c>
      <c r="G646" s="305">
        <v>721</v>
      </c>
      <c r="H646" s="301"/>
      <c r="I646" s="299"/>
    </row>
    <row r="647" spans="1:9" ht="13.5" customHeight="1">
      <c r="A647" s="302" t="s">
        <v>1384</v>
      </c>
      <c r="B647" s="302" t="s">
        <v>1129</v>
      </c>
      <c r="C647" s="303" t="s">
        <v>1385</v>
      </c>
      <c r="D647" s="304" t="s">
        <v>26</v>
      </c>
      <c r="E647" s="302">
        <v>6</v>
      </c>
      <c r="F647" s="302">
        <v>59</v>
      </c>
      <c r="G647" s="305">
        <v>328</v>
      </c>
      <c r="H647" s="301"/>
      <c r="I647" s="299"/>
    </row>
    <row r="648" spans="1:9" ht="13.5" customHeight="1">
      <c r="A648" s="302" t="s">
        <v>2184</v>
      </c>
      <c r="B648" s="302" t="s">
        <v>1111</v>
      </c>
      <c r="C648" s="303" t="s">
        <v>2185</v>
      </c>
      <c r="D648" s="304" t="s">
        <v>171</v>
      </c>
      <c r="E648" s="302">
        <v>6</v>
      </c>
      <c r="F648" s="302">
        <v>60</v>
      </c>
      <c r="G648" s="305">
        <v>369</v>
      </c>
      <c r="H648" s="307">
        <v>40255</v>
      </c>
      <c r="I648" s="299" t="s">
        <v>2445</v>
      </c>
    </row>
    <row r="649" spans="1:9" ht="13.5" customHeight="1">
      <c r="A649" s="302" t="s">
        <v>2186</v>
      </c>
      <c r="B649" s="302" t="s">
        <v>1111</v>
      </c>
      <c r="C649" s="303" t="s">
        <v>2185</v>
      </c>
      <c r="D649" s="304" t="s">
        <v>26</v>
      </c>
      <c r="E649" s="302">
        <v>6</v>
      </c>
      <c r="F649" s="302">
        <v>60</v>
      </c>
      <c r="G649" s="305">
        <v>330</v>
      </c>
      <c r="H649" s="307">
        <v>40255</v>
      </c>
      <c r="I649" s="299" t="s">
        <v>2446</v>
      </c>
    </row>
    <row r="650" spans="1:9" ht="13.5" customHeight="1">
      <c r="A650" s="302"/>
      <c r="B650" s="302"/>
      <c r="C650" s="303"/>
      <c r="D650" s="304"/>
      <c r="E650" s="302"/>
      <c r="F650" s="302"/>
      <c r="G650" s="305"/>
      <c r="H650" s="307"/>
      <c r="I650" s="299"/>
    </row>
    <row r="651" spans="1:9" ht="13.5" customHeight="1">
      <c r="A651" s="463" t="s">
        <v>2726</v>
      </c>
      <c r="B651" s="467" t="s">
        <v>388</v>
      </c>
      <c r="C651" s="464" t="s">
        <v>2727</v>
      </c>
      <c r="D651" s="465" t="s">
        <v>26</v>
      </c>
      <c r="E651" s="463">
        <v>4</v>
      </c>
      <c r="F651" s="463">
        <v>32</v>
      </c>
      <c r="G651" s="468">
        <v>144</v>
      </c>
      <c r="H651" s="462">
        <v>41418</v>
      </c>
      <c r="I651" s="469" t="s">
        <v>2757</v>
      </c>
    </row>
    <row r="652" spans="1:9" ht="13.5" customHeight="1">
      <c r="A652" s="463" t="s">
        <v>2728</v>
      </c>
      <c r="B652" s="467" t="s">
        <v>388</v>
      </c>
      <c r="C652" s="464" t="s">
        <v>2729</v>
      </c>
      <c r="D652" s="465" t="s">
        <v>26</v>
      </c>
      <c r="E652" s="463">
        <v>6</v>
      </c>
      <c r="F652" s="463">
        <v>32</v>
      </c>
      <c r="G652" s="468">
        <v>222</v>
      </c>
      <c r="H652" s="462">
        <v>41418</v>
      </c>
      <c r="I652" s="469" t="s">
        <v>2758</v>
      </c>
    </row>
    <row r="653" spans="1:9" ht="13.5" customHeight="1">
      <c r="A653" s="463" t="s">
        <v>2730</v>
      </c>
      <c r="B653" s="463" t="s">
        <v>2731</v>
      </c>
      <c r="C653" s="464" t="s">
        <v>2732</v>
      </c>
      <c r="D653" s="465" t="s">
        <v>26</v>
      </c>
      <c r="E653" s="463">
        <v>1</v>
      </c>
      <c r="F653" s="463">
        <v>54</v>
      </c>
      <c r="G653" s="468">
        <v>62</v>
      </c>
      <c r="H653" s="462">
        <v>41418</v>
      </c>
      <c r="I653" s="469" t="s">
        <v>2759</v>
      </c>
    </row>
    <row r="654" spans="1:9" ht="13.5" customHeight="1">
      <c r="A654" s="463" t="s">
        <v>2733</v>
      </c>
      <c r="B654" s="463" t="s">
        <v>2731</v>
      </c>
      <c r="C654" s="464" t="s">
        <v>2734</v>
      </c>
      <c r="D654" s="465" t="s">
        <v>26</v>
      </c>
      <c r="E654" s="463">
        <v>2</v>
      </c>
      <c r="F654" s="463">
        <v>54</v>
      </c>
      <c r="G654" s="468">
        <v>118</v>
      </c>
      <c r="H654" s="462">
        <v>41418</v>
      </c>
      <c r="I654" s="469" t="s">
        <v>2760</v>
      </c>
    </row>
    <row r="655" spans="1:9" ht="13.5" customHeight="1">
      <c r="A655" s="463" t="s">
        <v>2735</v>
      </c>
      <c r="B655" s="463" t="s">
        <v>2731</v>
      </c>
      <c r="C655" s="464" t="s">
        <v>2736</v>
      </c>
      <c r="D655" s="465" t="s">
        <v>26</v>
      </c>
      <c r="E655" s="463">
        <v>3</v>
      </c>
      <c r="F655" s="463">
        <v>54</v>
      </c>
      <c r="G655" s="468">
        <v>182</v>
      </c>
      <c r="H655" s="462">
        <v>41418</v>
      </c>
      <c r="I655" s="469" t="s">
        <v>2761</v>
      </c>
    </row>
    <row r="656" spans="1:9" ht="13.5" customHeight="1">
      <c r="A656" s="463" t="s">
        <v>2737</v>
      </c>
      <c r="B656" s="463" t="s">
        <v>2731</v>
      </c>
      <c r="C656" s="464" t="s">
        <v>2738</v>
      </c>
      <c r="D656" s="465" t="s">
        <v>26</v>
      </c>
      <c r="E656" s="463">
        <v>4</v>
      </c>
      <c r="F656" s="463">
        <v>54</v>
      </c>
      <c r="G656" s="468">
        <v>240</v>
      </c>
      <c r="H656" s="462">
        <v>41418</v>
      </c>
      <c r="I656" s="469" t="s">
        <v>2762</v>
      </c>
    </row>
    <row r="657" spans="1:9" ht="13.5" customHeight="1">
      <c r="A657" s="463" t="s">
        <v>2739</v>
      </c>
      <c r="B657" s="463" t="s">
        <v>2731</v>
      </c>
      <c r="C657" s="464" t="s">
        <v>2740</v>
      </c>
      <c r="D657" s="465" t="s">
        <v>26</v>
      </c>
      <c r="E657" s="463">
        <v>6</v>
      </c>
      <c r="F657" s="463">
        <v>54</v>
      </c>
      <c r="G657" s="468">
        <v>364</v>
      </c>
      <c r="H657" s="462">
        <v>41418</v>
      </c>
      <c r="I657" s="469" t="s">
        <v>2763</v>
      </c>
    </row>
    <row r="658" spans="1:9" ht="13.5" customHeight="1">
      <c r="A658" s="463" t="s">
        <v>2741</v>
      </c>
      <c r="B658" s="463" t="s">
        <v>239</v>
      </c>
      <c r="C658" s="464" t="s">
        <v>392</v>
      </c>
      <c r="D658" s="465" t="s">
        <v>26</v>
      </c>
      <c r="E658" s="463">
        <v>1</v>
      </c>
      <c r="F658" s="463">
        <v>25</v>
      </c>
      <c r="G658" s="468">
        <v>22</v>
      </c>
      <c r="H658" s="462">
        <v>41418</v>
      </c>
      <c r="I658" s="469" t="s">
        <v>2764</v>
      </c>
    </row>
    <row r="659" spans="1:9" ht="13.5" customHeight="1">
      <c r="A659" s="463" t="s">
        <v>2742</v>
      </c>
      <c r="B659" s="463" t="s">
        <v>239</v>
      </c>
      <c r="C659" s="464" t="s">
        <v>400</v>
      </c>
      <c r="D659" s="465" t="s">
        <v>26</v>
      </c>
      <c r="E659" s="463">
        <v>1</v>
      </c>
      <c r="F659" s="463">
        <v>25</v>
      </c>
      <c r="G659" s="468">
        <v>20</v>
      </c>
      <c r="H659" s="462">
        <v>41418</v>
      </c>
      <c r="I659" s="469" t="s">
        <v>2765</v>
      </c>
    </row>
    <row r="660" spans="1:9" ht="13.5" customHeight="1">
      <c r="A660" s="463" t="s">
        <v>2743</v>
      </c>
      <c r="B660" s="463" t="s">
        <v>239</v>
      </c>
      <c r="C660" s="464" t="s">
        <v>2744</v>
      </c>
      <c r="D660" s="465" t="s">
        <v>26</v>
      </c>
      <c r="E660" s="463">
        <v>1</v>
      </c>
      <c r="F660" s="463">
        <v>25</v>
      </c>
      <c r="G660" s="468">
        <v>30</v>
      </c>
      <c r="H660" s="462">
        <v>41418</v>
      </c>
      <c r="I660" s="469" t="s">
        <v>2766</v>
      </c>
    </row>
    <row r="661" spans="1:9" ht="13.5" customHeight="1">
      <c r="A661" s="463" t="s">
        <v>2745</v>
      </c>
      <c r="B661" s="463" t="s">
        <v>239</v>
      </c>
      <c r="C661" s="464" t="s">
        <v>531</v>
      </c>
      <c r="D661" s="465" t="s">
        <v>26</v>
      </c>
      <c r="E661" s="463">
        <v>2</v>
      </c>
      <c r="F661" s="463">
        <v>25</v>
      </c>
      <c r="G661" s="468">
        <v>43</v>
      </c>
      <c r="H661" s="462">
        <v>41418</v>
      </c>
      <c r="I661" s="469" t="s">
        <v>2767</v>
      </c>
    </row>
    <row r="662" spans="1:9" ht="13.5" customHeight="1">
      <c r="A662" s="463" t="s">
        <v>2746</v>
      </c>
      <c r="B662" s="463" t="s">
        <v>239</v>
      </c>
      <c r="C662" s="464" t="s">
        <v>534</v>
      </c>
      <c r="D662" s="465" t="s">
        <v>26</v>
      </c>
      <c r="E662" s="463">
        <v>2</v>
      </c>
      <c r="F662" s="463">
        <v>25</v>
      </c>
      <c r="G662" s="468">
        <v>38</v>
      </c>
      <c r="H662" s="462">
        <v>41418</v>
      </c>
      <c r="I662" s="469" t="s">
        <v>2768</v>
      </c>
    </row>
    <row r="663" spans="1:9" ht="13.5" customHeight="1">
      <c r="A663" s="463" t="s">
        <v>2747</v>
      </c>
      <c r="B663" s="463" t="s">
        <v>239</v>
      </c>
      <c r="C663" s="464" t="s">
        <v>2748</v>
      </c>
      <c r="D663" s="465" t="s">
        <v>26</v>
      </c>
      <c r="E663" s="463">
        <v>2</v>
      </c>
      <c r="F663" s="463">
        <v>25</v>
      </c>
      <c r="G663" s="468">
        <v>58</v>
      </c>
      <c r="H663" s="462">
        <v>41418</v>
      </c>
      <c r="I663" s="469" t="s">
        <v>2769</v>
      </c>
    </row>
    <row r="664" spans="1:9" ht="13.5" customHeight="1">
      <c r="A664" s="463" t="s">
        <v>2749</v>
      </c>
      <c r="B664" s="463" t="s">
        <v>239</v>
      </c>
      <c r="C664" s="464" t="s">
        <v>895</v>
      </c>
      <c r="D664" s="465" t="s">
        <v>26</v>
      </c>
      <c r="E664" s="463">
        <v>3</v>
      </c>
      <c r="F664" s="463">
        <v>25</v>
      </c>
      <c r="G664" s="468">
        <v>65</v>
      </c>
      <c r="H664" s="462">
        <v>41418</v>
      </c>
      <c r="I664" s="469" t="s">
        <v>2770</v>
      </c>
    </row>
    <row r="665" spans="1:9" ht="13.5" customHeight="1">
      <c r="A665" s="463" t="s">
        <v>2750</v>
      </c>
      <c r="B665" s="463" t="s">
        <v>239</v>
      </c>
      <c r="C665" s="464" t="s">
        <v>897</v>
      </c>
      <c r="D665" s="465" t="s">
        <v>26</v>
      </c>
      <c r="E665" s="463">
        <v>3</v>
      </c>
      <c r="F665" s="463">
        <v>25</v>
      </c>
      <c r="G665" s="468">
        <v>57</v>
      </c>
      <c r="H665" s="462">
        <v>41418</v>
      </c>
      <c r="I665" s="469" t="s">
        <v>2771</v>
      </c>
    </row>
    <row r="666" spans="1:9" ht="13.5" customHeight="1">
      <c r="A666" s="463" t="s">
        <v>2751</v>
      </c>
      <c r="B666" s="463" t="s">
        <v>239</v>
      </c>
      <c r="C666" s="464" t="s">
        <v>2752</v>
      </c>
      <c r="D666" s="465" t="s">
        <v>26</v>
      </c>
      <c r="E666" s="463">
        <v>3</v>
      </c>
      <c r="F666" s="463">
        <v>25</v>
      </c>
      <c r="G666" s="468">
        <v>87</v>
      </c>
      <c r="H666" s="462">
        <v>41418</v>
      </c>
      <c r="I666" s="469" t="s">
        <v>2772</v>
      </c>
    </row>
    <row r="667" spans="1:9" ht="13.5" customHeight="1">
      <c r="A667" s="463" t="s">
        <v>2753</v>
      </c>
      <c r="B667" s="463" t="s">
        <v>239</v>
      </c>
      <c r="C667" s="464" t="s">
        <v>952</v>
      </c>
      <c r="D667" s="465" t="s">
        <v>26</v>
      </c>
      <c r="E667" s="463">
        <v>4</v>
      </c>
      <c r="F667" s="463">
        <v>25</v>
      </c>
      <c r="G667" s="468">
        <v>85</v>
      </c>
      <c r="H667" s="462">
        <v>41418</v>
      </c>
      <c r="I667" s="469" t="s">
        <v>2773</v>
      </c>
    </row>
    <row r="668" spans="1:9" ht="13.5" customHeight="1">
      <c r="A668" s="463" t="s">
        <v>2754</v>
      </c>
      <c r="B668" s="463" t="s">
        <v>239</v>
      </c>
      <c r="C668" s="464" t="s">
        <v>954</v>
      </c>
      <c r="D668" s="465" t="s">
        <v>26</v>
      </c>
      <c r="E668" s="463">
        <v>4</v>
      </c>
      <c r="F668" s="463">
        <v>25</v>
      </c>
      <c r="G668" s="468">
        <v>76</v>
      </c>
      <c r="H668" s="462">
        <v>41418</v>
      </c>
      <c r="I668" s="469" t="s">
        <v>2774</v>
      </c>
    </row>
    <row r="669" spans="1:9" ht="13.5" customHeight="1">
      <c r="A669" s="463" t="s">
        <v>2755</v>
      </c>
      <c r="B669" s="463" t="s">
        <v>239</v>
      </c>
      <c r="C669" s="464" t="s">
        <v>2756</v>
      </c>
      <c r="D669" s="465" t="s">
        <v>26</v>
      </c>
      <c r="E669" s="463">
        <v>4</v>
      </c>
      <c r="F669" s="463">
        <v>25</v>
      </c>
      <c r="G669" s="468">
        <v>112</v>
      </c>
      <c r="H669" s="462">
        <v>41418</v>
      </c>
      <c r="I669" s="469" t="s">
        <v>2775</v>
      </c>
    </row>
    <row r="670" spans="1:9" ht="13.5" customHeight="1">
      <c r="A670" s="302"/>
      <c r="B670" s="302"/>
      <c r="C670" s="303"/>
      <c r="D670" s="304"/>
      <c r="E670" s="302"/>
      <c r="F670" s="302"/>
      <c r="G670" s="305"/>
      <c r="H670" s="301"/>
      <c r="I670" s="299"/>
    </row>
    <row r="671" spans="1:9" ht="13.5" customHeight="1">
      <c r="A671" s="302"/>
      <c r="B671" s="302"/>
      <c r="C671" s="300" t="s">
        <v>1386</v>
      </c>
      <c r="D671" s="304"/>
      <c r="E671" s="302"/>
      <c r="F671" s="302"/>
      <c r="G671" s="305"/>
      <c r="H671" s="301"/>
      <c r="I671" s="299"/>
    </row>
    <row r="672" spans="1:9" ht="13.5" customHeight="1">
      <c r="A672" s="302" t="s">
        <v>1387</v>
      </c>
      <c r="B672" s="302" t="s">
        <v>1388</v>
      </c>
      <c r="C672" s="303" t="s">
        <v>1389</v>
      </c>
      <c r="D672" s="304" t="s">
        <v>25</v>
      </c>
      <c r="E672" s="302">
        <v>1</v>
      </c>
      <c r="F672" s="302">
        <v>32</v>
      </c>
      <c r="G672" s="305">
        <v>31</v>
      </c>
      <c r="H672" s="301"/>
      <c r="I672" s="299"/>
    </row>
    <row r="673" spans="1:9" ht="13.5" customHeight="1">
      <c r="A673" s="302" t="s">
        <v>1390</v>
      </c>
      <c r="B673" s="302" t="s">
        <v>1388</v>
      </c>
      <c r="C673" s="303" t="s">
        <v>1391</v>
      </c>
      <c r="D673" s="304" t="s">
        <v>25</v>
      </c>
      <c r="E673" s="302">
        <v>2</v>
      </c>
      <c r="F673" s="302">
        <v>32</v>
      </c>
      <c r="G673" s="305">
        <v>62</v>
      </c>
      <c r="H673" s="301"/>
      <c r="I673" s="299"/>
    </row>
    <row r="674" spans="1:9" ht="13.5" customHeight="1">
      <c r="A674" s="302" t="s">
        <v>1392</v>
      </c>
      <c r="B674" s="302" t="s">
        <v>1393</v>
      </c>
      <c r="C674" s="303" t="s">
        <v>1394</v>
      </c>
      <c r="D674" s="304" t="s">
        <v>25</v>
      </c>
      <c r="E674" s="302">
        <v>1</v>
      </c>
      <c r="F674" s="302">
        <v>40</v>
      </c>
      <c r="G674" s="305">
        <v>35</v>
      </c>
      <c r="H674" s="301"/>
      <c r="I674" s="299"/>
    </row>
    <row r="675" spans="1:9" ht="13.5" customHeight="1">
      <c r="A675" s="302" t="s">
        <v>1395</v>
      </c>
      <c r="B675" s="302" t="s">
        <v>1396</v>
      </c>
      <c r="C675" s="303" t="s">
        <v>1397</v>
      </c>
      <c r="D675" s="304" t="s">
        <v>25</v>
      </c>
      <c r="E675" s="302">
        <v>1</v>
      </c>
      <c r="F675" s="302">
        <v>20</v>
      </c>
      <c r="G675" s="305">
        <v>20</v>
      </c>
      <c r="H675" s="301"/>
      <c r="I675" s="299"/>
    </row>
    <row r="676" spans="1:9" ht="13.5" customHeight="1">
      <c r="A676" s="302" t="s">
        <v>1398</v>
      </c>
      <c r="B676" s="302" t="s">
        <v>1399</v>
      </c>
      <c r="C676" s="303" t="s">
        <v>1400</v>
      </c>
      <c r="D676" s="304" t="s">
        <v>25</v>
      </c>
      <c r="E676" s="302">
        <v>1</v>
      </c>
      <c r="F676" s="302">
        <v>22</v>
      </c>
      <c r="G676" s="305">
        <v>20</v>
      </c>
      <c r="H676" s="301"/>
      <c r="I676" s="299"/>
    </row>
    <row r="677" spans="1:9" ht="13.5" customHeight="1">
      <c r="A677" s="302" t="s">
        <v>1401</v>
      </c>
      <c r="B677" s="302" t="s">
        <v>1402</v>
      </c>
      <c r="C677" s="303" t="s">
        <v>1403</v>
      </c>
      <c r="D677" s="304" t="s">
        <v>25</v>
      </c>
      <c r="E677" s="302">
        <v>1</v>
      </c>
      <c r="F677" s="302" t="s">
        <v>1404</v>
      </c>
      <c r="G677" s="305">
        <v>58</v>
      </c>
      <c r="H677" s="301"/>
      <c r="I677" s="299"/>
    </row>
    <row r="678" spans="1:9" ht="13.5" customHeight="1">
      <c r="A678" s="302" t="s">
        <v>1405</v>
      </c>
      <c r="B678" s="302" t="s">
        <v>1388</v>
      </c>
      <c r="C678" s="303" t="s">
        <v>1406</v>
      </c>
      <c r="D678" s="304" t="s">
        <v>25</v>
      </c>
      <c r="E678" s="302">
        <v>1</v>
      </c>
      <c r="F678" s="302">
        <v>32</v>
      </c>
      <c r="G678" s="305">
        <v>40</v>
      </c>
      <c r="H678" s="301"/>
      <c r="I678" s="299"/>
    </row>
    <row r="679" spans="1:9" ht="13.5" customHeight="1">
      <c r="A679" s="302" t="s">
        <v>1407</v>
      </c>
      <c r="B679" s="302" t="s">
        <v>1408</v>
      </c>
      <c r="C679" s="303" t="s">
        <v>1409</v>
      </c>
      <c r="D679" s="304" t="s">
        <v>25</v>
      </c>
      <c r="E679" s="302">
        <v>1</v>
      </c>
      <c r="F679" s="302" t="s">
        <v>1410</v>
      </c>
      <c r="G679" s="305">
        <v>80</v>
      </c>
      <c r="H679" s="301"/>
      <c r="I679" s="299"/>
    </row>
    <row r="680" spans="1:9" ht="13.5" customHeight="1">
      <c r="A680" s="302" t="s">
        <v>1411</v>
      </c>
      <c r="B680" s="302" t="s">
        <v>1393</v>
      </c>
      <c r="C680" s="303" t="s">
        <v>1406</v>
      </c>
      <c r="D680" s="304" t="s">
        <v>25</v>
      </c>
      <c r="E680" s="302">
        <v>1</v>
      </c>
      <c r="F680" s="302">
        <v>32</v>
      </c>
      <c r="G680" s="305">
        <v>42</v>
      </c>
      <c r="H680" s="301"/>
      <c r="I680" s="299"/>
    </row>
    <row r="681" spans="1:9" ht="13.5" customHeight="1">
      <c r="A681" s="302" t="s">
        <v>1412</v>
      </c>
      <c r="B681" s="302" t="s">
        <v>1413</v>
      </c>
      <c r="C681" s="303" t="s">
        <v>1414</v>
      </c>
      <c r="D681" s="304" t="s">
        <v>25</v>
      </c>
      <c r="E681" s="302">
        <v>1</v>
      </c>
      <c r="F681" s="302">
        <v>44</v>
      </c>
      <c r="G681" s="305">
        <v>46</v>
      </c>
      <c r="H681" s="301"/>
      <c r="I681" s="299"/>
    </row>
    <row r="682" spans="1:9" ht="13.5" customHeight="1">
      <c r="A682" s="302" t="s">
        <v>1415</v>
      </c>
      <c r="B682" s="302" t="s">
        <v>1396</v>
      </c>
      <c r="C682" s="303" t="s">
        <v>1416</v>
      </c>
      <c r="D682" s="304" t="s">
        <v>25</v>
      </c>
      <c r="E682" s="302">
        <v>1</v>
      </c>
      <c r="F682" s="302">
        <v>20</v>
      </c>
      <c r="G682" s="305">
        <v>25</v>
      </c>
      <c r="H682" s="301"/>
      <c r="I682" s="299"/>
    </row>
    <row r="683" spans="1:9" ht="13.5" customHeight="1">
      <c r="A683" s="302" t="s">
        <v>1417</v>
      </c>
      <c r="B683" s="302" t="s">
        <v>1399</v>
      </c>
      <c r="C683" s="303" t="s">
        <v>1418</v>
      </c>
      <c r="D683" s="304" t="s">
        <v>25</v>
      </c>
      <c r="E683" s="302">
        <v>1</v>
      </c>
      <c r="F683" s="302">
        <v>22</v>
      </c>
      <c r="G683" s="305">
        <v>26</v>
      </c>
      <c r="H683" s="301"/>
      <c r="I683" s="299"/>
    </row>
    <row r="684" spans="1:9" ht="13.5" customHeight="1">
      <c r="A684" s="302" t="s">
        <v>1419</v>
      </c>
      <c r="B684" s="302" t="s">
        <v>1399</v>
      </c>
      <c r="C684" s="303" t="s">
        <v>1420</v>
      </c>
      <c r="D684" s="304" t="s">
        <v>25</v>
      </c>
      <c r="E684" s="302">
        <v>2</v>
      </c>
      <c r="F684" s="302">
        <v>22</v>
      </c>
      <c r="G684" s="305">
        <v>52</v>
      </c>
      <c r="H684" s="301"/>
      <c r="I684" s="299"/>
    </row>
    <row r="685" spans="1:9" ht="13.5" customHeight="1">
      <c r="A685" s="302"/>
      <c r="B685" s="302"/>
      <c r="C685" s="303"/>
      <c r="D685" s="304"/>
      <c r="E685" s="302"/>
      <c r="F685" s="302"/>
      <c r="G685" s="305"/>
      <c r="H685" s="301"/>
      <c r="I685" s="299"/>
    </row>
    <row r="686" spans="1:9" ht="13.5" customHeight="1">
      <c r="A686" s="302"/>
      <c r="B686" s="302"/>
      <c r="C686" s="300" t="s">
        <v>1421</v>
      </c>
      <c r="D686" s="304"/>
      <c r="E686" s="302"/>
      <c r="F686" s="302"/>
      <c r="G686" s="305"/>
      <c r="H686" s="301"/>
      <c r="I686" s="299"/>
    </row>
    <row r="687" spans="1:9" ht="13.5" customHeight="1">
      <c r="A687" s="302" t="s">
        <v>1422</v>
      </c>
      <c r="B687" s="302" t="s">
        <v>1423</v>
      </c>
      <c r="C687" s="303" t="s">
        <v>1424</v>
      </c>
      <c r="D687" s="304" t="s">
        <v>171</v>
      </c>
      <c r="E687" s="302">
        <v>1</v>
      </c>
      <c r="F687" s="302">
        <v>34</v>
      </c>
      <c r="G687" s="305">
        <v>43</v>
      </c>
      <c r="H687" s="301"/>
      <c r="I687" s="299"/>
    </row>
    <row r="688" spans="1:9" ht="13.5" customHeight="1">
      <c r="A688" s="302" t="s">
        <v>1425</v>
      </c>
      <c r="B688" s="302" t="s">
        <v>1426</v>
      </c>
      <c r="C688" s="303" t="s">
        <v>1427</v>
      </c>
      <c r="D688" s="304" t="s">
        <v>26</v>
      </c>
      <c r="E688" s="302">
        <v>1</v>
      </c>
      <c r="F688" s="302">
        <v>32</v>
      </c>
      <c r="G688" s="305">
        <v>31</v>
      </c>
      <c r="H688" s="301"/>
      <c r="I688" s="299"/>
    </row>
    <row r="689" spans="1:9" ht="13.5" customHeight="1">
      <c r="A689" s="302" t="s">
        <v>1428</v>
      </c>
      <c r="B689" s="302" t="s">
        <v>1426</v>
      </c>
      <c r="C689" s="303" t="s">
        <v>1429</v>
      </c>
      <c r="D689" s="304" t="s">
        <v>26</v>
      </c>
      <c r="E689" s="302">
        <v>1</v>
      </c>
      <c r="F689" s="302">
        <v>32</v>
      </c>
      <c r="G689" s="305">
        <v>32</v>
      </c>
      <c r="H689" s="301"/>
      <c r="I689" s="299"/>
    </row>
    <row r="690" spans="1:9" ht="13.5" customHeight="1">
      <c r="A690" s="302" t="s">
        <v>1430</v>
      </c>
      <c r="B690" s="302" t="s">
        <v>1426</v>
      </c>
      <c r="C690" s="303" t="s">
        <v>1431</v>
      </c>
      <c r="D690" s="302" t="s">
        <v>26</v>
      </c>
      <c r="E690" s="302">
        <v>1</v>
      </c>
      <c r="F690" s="302">
        <v>31</v>
      </c>
      <c r="G690" s="315">
        <v>27</v>
      </c>
      <c r="H690" s="301"/>
      <c r="I690" s="299"/>
    </row>
    <row r="691" spans="1:9" ht="13.5" customHeight="1">
      <c r="A691" s="302" t="s">
        <v>1432</v>
      </c>
      <c r="B691" s="302" t="s">
        <v>1433</v>
      </c>
      <c r="C691" s="303" t="s">
        <v>1434</v>
      </c>
      <c r="D691" s="304" t="s">
        <v>25</v>
      </c>
      <c r="E691" s="302">
        <v>2</v>
      </c>
      <c r="F691" s="302">
        <v>40</v>
      </c>
      <c r="G691" s="305">
        <v>96</v>
      </c>
      <c r="H691" s="301"/>
      <c r="I691" s="299"/>
    </row>
    <row r="692" spans="1:9" ht="13.5" customHeight="1">
      <c r="A692" s="302" t="s">
        <v>1435</v>
      </c>
      <c r="B692" s="302" t="s">
        <v>1433</v>
      </c>
      <c r="C692" s="303" t="s">
        <v>1434</v>
      </c>
      <c r="D692" s="304" t="s">
        <v>171</v>
      </c>
      <c r="E692" s="302">
        <v>2</v>
      </c>
      <c r="F692" s="302">
        <v>40</v>
      </c>
      <c r="G692" s="305">
        <v>85</v>
      </c>
      <c r="H692" s="301"/>
      <c r="I692" s="299"/>
    </row>
    <row r="693" spans="1:9" ht="13.5" customHeight="1">
      <c r="A693" s="302" t="s">
        <v>1436</v>
      </c>
      <c r="B693" s="302" t="s">
        <v>1423</v>
      </c>
      <c r="C693" s="303" t="s">
        <v>1437</v>
      </c>
      <c r="D693" s="304" t="s">
        <v>171</v>
      </c>
      <c r="E693" s="302">
        <v>2</v>
      </c>
      <c r="F693" s="302">
        <v>34</v>
      </c>
      <c r="G693" s="305">
        <v>72</v>
      </c>
      <c r="H693" s="301"/>
      <c r="I693" s="299"/>
    </row>
    <row r="694" spans="1:9" ht="13.5" customHeight="1">
      <c r="A694" s="302" t="s">
        <v>1438</v>
      </c>
      <c r="B694" s="302" t="s">
        <v>1423</v>
      </c>
      <c r="C694" s="303" t="s">
        <v>1437</v>
      </c>
      <c r="D694" s="304" t="s">
        <v>25</v>
      </c>
      <c r="E694" s="302">
        <v>2</v>
      </c>
      <c r="F694" s="302">
        <v>34</v>
      </c>
      <c r="G694" s="305">
        <v>82</v>
      </c>
      <c r="H694" s="301"/>
      <c r="I694" s="299"/>
    </row>
    <row r="695" spans="1:9" ht="13.5" customHeight="1">
      <c r="A695" s="302" t="s">
        <v>1439</v>
      </c>
      <c r="B695" s="302" t="s">
        <v>1426</v>
      </c>
      <c r="C695" s="303" t="s">
        <v>1440</v>
      </c>
      <c r="D695" s="304" t="s">
        <v>26</v>
      </c>
      <c r="E695" s="302">
        <v>2</v>
      </c>
      <c r="F695" s="302">
        <v>32</v>
      </c>
      <c r="G695" s="305">
        <v>59</v>
      </c>
      <c r="H695" s="301"/>
      <c r="I695" s="299"/>
    </row>
    <row r="696" spans="1:9" ht="13.5" customHeight="1">
      <c r="A696" s="302" t="s">
        <v>1441</v>
      </c>
      <c r="B696" s="302" t="s">
        <v>1426</v>
      </c>
      <c r="C696" s="303" t="s">
        <v>1442</v>
      </c>
      <c r="D696" s="304" t="s">
        <v>26</v>
      </c>
      <c r="E696" s="302">
        <v>2</v>
      </c>
      <c r="F696" s="302">
        <v>32</v>
      </c>
      <c r="G696" s="305">
        <v>56</v>
      </c>
      <c r="H696" s="301"/>
      <c r="I696" s="299"/>
    </row>
    <row r="697" spans="1:9" ht="13.5" customHeight="1">
      <c r="A697" s="302" t="s">
        <v>1443</v>
      </c>
      <c r="B697" s="302" t="s">
        <v>1426</v>
      </c>
      <c r="C697" s="303" t="s">
        <v>1444</v>
      </c>
      <c r="D697" s="304" t="s">
        <v>26</v>
      </c>
      <c r="E697" s="302">
        <v>2</v>
      </c>
      <c r="F697" s="302">
        <v>32</v>
      </c>
      <c r="G697" s="305">
        <v>51</v>
      </c>
      <c r="H697" s="301"/>
      <c r="I697" s="299"/>
    </row>
    <row r="698" spans="1:9" ht="13.5" customHeight="1">
      <c r="A698" s="302" t="s">
        <v>1445</v>
      </c>
      <c r="B698" s="302" t="s">
        <v>1426</v>
      </c>
      <c r="C698" s="303" t="s">
        <v>1446</v>
      </c>
      <c r="D698" s="304" t="s">
        <v>26</v>
      </c>
      <c r="E698" s="302">
        <v>2</v>
      </c>
      <c r="F698" s="302">
        <v>32</v>
      </c>
      <c r="G698" s="305">
        <v>65</v>
      </c>
      <c r="H698" s="301"/>
      <c r="I698" s="299"/>
    </row>
    <row r="699" spans="1:9" ht="13.5" customHeight="1">
      <c r="A699" s="302" t="s">
        <v>1447</v>
      </c>
      <c r="B699" s="302" t="s">
        <v>1426</v>
      </c>
      <c r="C699" s="303" t="s">
        <v>1448</v>
      </c>
      <c r="D699" s="304" t="s">
        <v>26</v>
      </c>
      <c r="E699" s="302">
        <v>2</v>
      </c>
      <c r="F699" s="302">
        <v>32</v>
      </c>
      <c r="G699" s="305">
        <v>52</v>
      </c>
      <c r="H699" s="301"/>
      <c r="I699" s="299"/>
    </row>
    <row r="700" spans="1:9" ht="13.5" customHeight="1">
      <c r="A700" s="302" t="s">
        <v>1449</v>
      </c>
      <c r="B700" s="302" t="s">
        <v>1426</v>
      </c>
      <c r="C700" s="303" t="s">
        <v>1450</v>
      </c>
      <c r="D700" s="304" t="s">
        <v>26</v>
      </c>
      <c r="E700" s="302">
        <v>2</v>
      </c>
      <c r="F700" s="302">
        <v>32</v>
      </c>
      <c r="G700" s="305">
        <v>60</v>
      </c>
      <c r="H700" s="301"/>
      <c r="I700" s="299"/>
    </row>
    <row r="701" spans="1:9" ht="13.5" customHeight="1">
      <c r="A701" s="302" t="s">
        <v>1451</v>
      </c>
      <c r="B701" s="302" t="s">
        <v>1426</v>
      </c>
      <c r="C701" s="303" t="s">
        <v>1452</v>
      </c>
      <c r="D701" s="304" t="s">
        <v>26</v>
      </c>
      <c r="E701" s="302">
        <v>2</v>
      </c>
      <c r="F701" s="302">
        <v>32</v>
      </c>
      <c r="G701" s="305">
        <v>59</v>
      </c>
      <c r="H701" s="301"/>
      <c r="I701" s="299"/>
    </row>
    <row r="702" spans="1:9" ht="13.5" customHeight="1">
      <c r="A702" s="302" t="s">
        <v>1453</v>
      </c>
      <c r="B702" s="302" t="s">
        <v>1426</v>
      </c>
      <c r="C702" s="303" t="s">
        <v>1454</v>
      </c>
      <c r="D702" s="302" t="s">
        <v>26</v>
      </c>
      <c r="E702" s="306">
        <v>2</v>
      </c>
      <c r="F702" s="302">
        <v>31</v>
      </c>
      <c r="G702" s="315">
        <v>54</v>
      </c>
      <c r="H702" s="307">
        <v>40463</v>
      </c>
      <c r="I702" s="299" t="s">
        <v>2392</v>
      </c>
    </row>
    <row r="703" spans="1:9" ht="13.5" customHeight="1">
      <c r="A703" s="302" t="s">
        <v>1455</v>
      </c>
      <c r="B703" s="302" t="s">
        <v>1423</v>
      </c>
      <c r="C703" s="303" t="s">
        <v>1456</v>
      </c>
      <c r="D703" s="304" t="s">
        <v>171</v>
      </c>
      <c r="E703" s="302">
        <v>3</v>
      </c>
      <c r="F703" s="302">
        <v>35</v>
      </c>
      <c r="G703" s="305">
        <v>115</v>
      </c>
      <c r="H703" s="301"/>
      <c r="I703" s="299"/>
    </row>
    <row r="704" spans="1:9" ht="13.5" customHeight="1">
      <c r="A704" s="302" t="s">
        <v>1457</v>
      </c>
      <c r="B704" s="302" t="s">
        <v>1426</v>
      </c>
      <c r="C704" s="303" t="s">
        <v>1458</v>
      </c>
      <c r="D704" s="304" t="s">
        <v>26</v>
      </c>
      <c r="E704" s="302">
        <v>3</v>
      </c>
      <c r="F704" s="302">
        <v>32</v>
      </c>
      <c r="G704" s="305">
        <v>89</v>
      </c>
      <c r="H704" s="301"/>
      <c r="I704" s="299"/>
    </row>
    <row r="705" spans="1:9" ht="13.5" customHeight="1">
      <c r="A705" s="302" t="s">
        <v>1459</v>
      </c>
      <c r="B705" s="302" t="s">
        <v>1426</v>
      </c>
      <c r="C705" s="303" t="s">
        <v>1460</v>
      </c>
      <c r="D705" s="304" t="s">
        <v>26</v>
      </c>
      <c r="E705" s="302">
        <v>3</v>
      </c>
      <c r="F705" s="302">
        <v>32</v>
      </c>
      <c r="G705" s="305">
        <v>78</v>
      </c>
      <c r="H705" s="301"/>
      <c r="I705" s="299"/>
    </row>
    <row r="706" spans="1:9" ht="13.5" customHeight="1">
      <c r="A706" s="302"/>
      <c r="B706" s="302"/>
      <c r="C706" s="303"/>
      <c r="D706" s="304"/>
      <c r="E706" s="302"/>
      <c r="F706" s="302"/>
      <c r="G706" s="305"/>
      <c r="H706" s="301"/>
      <c r="I706" s="299"/>
    </row>
    <row r="707" spans="1:9" ht="13.5" customHeight="1">
      <c r="A707" s="302"/>
      <c r="B707" s="302"/>
      <c r="C707" s="300" t="s">
        <v>1461</v>
      </c>
      <c r="D707" s="304"/>
      <c r="E707" s="302"/>
      <c r="F707" s="302"/>
      <c r="G707" s="305"/>
      <c r="H707" s="301"/>
      <c r="I707" s="299"/>
    </row>
    <row r="708" spans="1:9" ht="13.5" customHeight="1">
      <c r="A708" s="302" t="s">
        <v>1462</v>
      </c>
      <c r="B708" s="302" t="s">
        <v>1463</v>
      </c>
      <c r="C708" s="303" t="s">
        <v>1464</v>
      </c>
      <c r="D708" s="304"/>
      <c r="E708" s="302">
        <v>1</v>
      </c>
      <c r="F708" s="302">
        <v>100</v>
      </c>
      <c r="G708" s="305">
        <v>100</v>
      </c>
      <c r="H708" s="301"/>
      <c r="I708" s="299"/>
    </row>
    <row r="709" spans="1:9" ht="13.5" customHeight="1">
      <c r="A709" s="302" t="s">
        <v>1465</v>
      </c>
      <c r="B709" s="302" t="s">
        <v>1463</v>
      </c>
      <c r="C709" s="303" t="s">
        <v>1466</v>
      </c>
      <c r="D709" s="304"/>
      <c r="E709" s="302">
        <v>2</v>
      </c>
      <c r="F709" s="302">
        <v>100</v>
      </c>
      <c r="G709" s="305">
        <v>200</v>
      </c>
      <c r="H709" s="301"/>
      <c r="I709" s="299"/>
    </row>
    <row r="710" spans="1:9" ht="13.5" customHeight="1">
      <c r="A710" s="302" t="s">
        <v>1467</v>
      </c>
      <c r="B710" s="302" t="s">
        <v>1463</v>
      </c>
      <c r="C710" s="303" t="s">
        <v>1468</v>
      </c>
      <c r="D710" s="304"/>
      <c r="E710" s="302">
        <v>3</v>
      </c>
      <c r="F710" s="302">
        <v>100</v>
      </c>
      <c r="G710" s="305">
        <v>300</v>
      </c>
      <c r="H710" s="301"/>
      <c r="I710" s="299"/>
    </row>
    <row r="711" spans="1:9" ht="13.5" customHeight="1">
      <c r="A711" s="302" t="s">
        <v>1469</v>
      </c>
      <c r="B711" s="302" t="s">
        <v>1463</v>
      </c>
      <c r="C711" s="303" t="s">
        <v>1470</v>
      </c>
      <c r="D711" s="304"/>
      <c r="E711" s="302">
        <v>4</v>
      </c>
      <c r="F711" s="302">
        <v>100</v>
      </c>
      <c r="G711" s="305">
        <v>400</v>
      </c>
      <c r="H711" s="301"/>
      <c r="I711" s="299"/>
    </row>
    <row r="712" spans="1:9" ht="13.5" customHeight="1">
      <c r="A712" s="302" t="s">
        <v>1471</v>
      </c>
      <c r="B712" s="302" t="s">
        <v>1463</v>
      </c>
      <c r="C712" s="303" t="s">
        <v>1472</v>
      </c>
      <c r="D712" s="304"/>
      <c r="E712" s="302">
        <v>5</v>
      </c>
      <c r="F712" s="302">
        <v>100</v>
      </c>
      <c r="G712" s="305">
        <v>500</v>
      </c>
      <c r="H712" s="301"/>
      <c r="I712" s="299"/>
    </row>
    <row r="713" spans="1:9" ht="13.5" customHeight="1">
      <c r="A713" s="302" t="s">
        <v>1473</v>
      </c>
      <c r="B713" s="302" t="s">
        <v>1474</v>
      </c>
      <c r="C713" s="303" t="s">
        <v>1475</v>
      </c>
      <c r="D713" s="304"/>
      <c r="E713" s="302">
        <v>1</v>
      </c>
      <c r="F713" s="302">
        <v>1000</v>
      </c>
      <c r="G713" s="305">
        <v>1000</v>
      </c>
      <c r="H713" s="301"/>
      <c r="I713" s="299"/>
    </row>
    <row r="714" spans="1:9" ht="13.5" customHeight="1">
      <c r="A714" s="302" t="s">
        <v>1476</v>
      </c>
      <c r="B714" s="302" t="s">
        <v>1477</v>
      </c>
      <c r="C714" s="303" t="s">
        <v>1478</v>
      </c>
      <c r="D714" s="304"/>
      <c r="E714" s="302">
        <v>1</v>
      </c>
      <c r="F714" s="302">
        <v>90</v>
      </c>
      <c r="G714" s="305">
        <v>90</v>
      </c>
      <c r="H714" s="301"/>
      <c r="I714" s="299"/>
    </row>
    <row r="715" spans="1:9" ht="13.5" customHeight="1">
      <c r="A715" s="302" t="s">
        <v>1479</v>
      </c>
      <c r="B715" s="302" t="s">
        <v>1480</v>
      </c>
      <c r="C715" s="303" t="s">
        <v>1481</v>
      </c>
      <c r="D715" s="304"/>
      <c r="E715" s="302">
        <v>1</v>
      </c>
      <c r="F715" s="302">
        <v>90</v>
      </c>
      <c r="G715" s="305">
        <v>90</v>
      </c>
      <c r="H715" s="301"/>
      <c r="I715" s="299"/>
    </row>
    <row r="716" spans="1:9" ht="13.5" customHeight="1">
      <c r="A716" s="302" t="s">
        <v>1482</v>
      </c>
      <c r="B716" s="302" t="s">
        <v>1483</v>
      </c>
      <c r="C716" s="303" t="s">
        <v>1484</v>
      </c>
      <c r="D716" s="304"/>
      <c r="E716" s="302">
        <v>1</v>
      </c>
      <c r="F716" s="302">
        <v>120</v>
      </c>
      <c r="G716" s="305">
        <v>120</v>
      </c>
      <c r="H716" s="301"/>
      <c r="I716" s="299"/>
    </row>
    <row r="717" spans="1:9" ht="13.5" customHeight="1">
      <c r="A717" s="302" t="s">
        <v>1485</v>
      </c>
      <c r="B717" s="302" t="s">
        <v>1483</v>
      </c>
      <c r="C717" s="303" t="s">
        <v>1486</v>
      </c>
      <c r="D717" s="304"/>
      <c r="E717" s="302">
        <v>2</v>
      </c>
      <c r="F717" s="302">
        <v>120</v>
      </c>
      <c r="G717" s="305">
        <v>240</v>
      </c>
      <c r="H717" s="301"/>
      <c r="I717" s="299"/>
    </row>
    <row r="718" spans="1:9" ht="13.5" customHeight="1">
      <c r="A718" s="302" t="s">
        <v>1487</v>
      </c>
      <c r="B718" s="302" t="s">
        <v>1488</v>
      </c>
      <c r="C718" s="303" t="s">
        <v>1489</v>
      </c>
      <c r="D718" s="304"/>
      <c r="E718" s="302">
        <v>1</v>
      </c>
      <c r="F718" s="302">
        <v>125</v>
      </c>
      <c r="G718" s="305">
        <v>125</v>
      </c>
      <c r="H718" s="301"/>
      <c r="I718" s="299"/>
    </row>
    <row r="719" spans="1:9" ht="13.5" customHeight="1">
      <c r="A719" s="302" t="s">
        <v>1490</v>
      </c>
      <c r="B719" s="302" t="s">
        <v>1491</v>
      </c>
      <c r="C719" s="303" t="s">
        <v>1492</v>
      </c>
      <c r="D719" s="304"/>
      <c r="E719" s="302">
        <v>1</v>
      </c>
      <c r="F719" s="302">
        <v>135</v>
      </c>
      <c r="G719" s="305">
        <v>135</v>
      </c>
      <c r="H719" s="301"/>
      <c r="I719" s="299"/>
    </row>
    <row r="720" spans="1:9" ht="13.5" customHeight="1">
      <c r="A720" s="302" t="s">
        <v>1493</v>
      </c>
      <c r="B720" s="302" t="s">
        <v>1491</v>
      </c>
      <c r="C720" s="303" t="s">
        <v>1494</v>
      </c>
      <c r="D720" s="304"/>
      <c r="E720" s="302">
        <v>2</v>
      </c>
      <c r="F720" s="302">
        <v>135</v>
      </c>
      <c r="G720" s="305">
        <v>270</v>
      </c>
      <c r="H720" s="301"/>
      <c r="I720" s="299"/>
    </row>
    <row r="721" spans="1:9" ht="13.5" customHeight="1">
      <c r="A721" s="302" t="s">
        <v>1495</v>
      </c>
      <c r="B721" s="302" t="s">
        <v>52</v>
      </c>
      <c r="C721" s="303" t="s">
        <v>1496</v>
      </c>
      <c r="D721" s="304"/>
      <c r="E721" s="302">
        <v>1</v>
      </c>
      <c r="F721" s="302">
        <v>15</v>
      </c>
      <c r="G721" s="305">
        <v>15</v>
      </c>
      <c r="H721" s="301"/>
      <c r="I721" s="299"/>
    </row>
    <row r="722" spans="1:9" ht="13.5" customHeight="1">
      <c r="A722" s="302" t="s">
        <v>1497</v>
      </c>
      <c r="B722" s="302" t="s">
        <v>52</v>
      </c>
      <c r="C722" s="303" t="s">
        <v>1498</v>
      </c>
      <c r="D722" s="304"/>
      <c r="E722" s="302">
        <v>2</v>
      </c>
      <c r="F722" s="302">
        <v>15</v>
      </c>
      <c r="G722" s="305">
        <v>30</v>
      </c>
      <c r="H722" s="301"/>
      <c r="I722" s="299"/>
    </row>
    <row r="723" spans="1:9" ht="13.5" customHeight="1">
      <c r="A723" s="302" t="s">
        <v>1499</v>
      </c>
      <c r="B723" s="302" t="s">
        <v>1500</v>
      </c>
      <c r="C723" s="303" t="s">
        <v>1501</v>
      </c>
      <c r="D723" s="304"/>
      <c r="E723" s="302">
        <v>1</v>
      </c>
      <c r="F723" s="302">
        <v>150</v>
      </c>
      <c r="G723" s="305">
        <v>150</v>
      </c>
      <c r="H723" s="301"/>
      <c r="I723" s="299"/>
    </row>
    <row r="724" spans="1:9" ht="13.5" customHeight="1">
      <c r="A724" s="302" t="s">
        <v>1502</v>
      </c>
      <c r="B724" s="302" t="s">
        <v>1500</v>
      </c>
      <c r="C724" s="303" t="s">
        <v>1503</v>
      </c>
      <c r="D724" s="304"/>
      <c r="E724" s="302">
        <v>2</v>
      </c>
      <c r="F724" s="302">
        <v>150</v>
      </c>
      <c r="G724" s="305">
        <v>300</v>
      </c>
      <c r="H724" s="301"/>
      <c r="I724" s="299"/>
    </row>
    <row r="725" spans="1:9" ht="13.5" customHeight="1">
      <c r="A725" s="302" t="s">
        <v>1504</v>
      </c>
      <c r="B725" s="302" t="s">
        <v>1505</v>
      </c>
      <c r="C725" s="303" t="s">
        <v>1506</v>
      </c>
      <c r="D725" s="304"/>
      <c r="E725" s="302">
        <v>1</v>
      </c>
      <c r="F725" s="302">
        <v>1500</v>
      </c>
      <c r="G725" s="305">
        <v>1500</v>
      </c>
      <c r="H725" s="301"/>
      <c r="I725" s="299"/>
    </row>
    <row r="726" spans="1:9" ht="13.5" customHeight="1">
      <c r="A726" s="302" t="s">
        <v>1507</v>
      </c>
      <c r="B726" s="302" t="s">
        <v>1508</v>
      </c>
      <c r="C726" s="303" t="s">
        <v>1509</v>
      </c>
      <c r="D726" s="304"/>
      <c r="E726" s="302">
        <v>1</v>
      </c>
      <c r="F726" s="302">
        <v>135</v>
      </c>
      <c r="G726" s="305">
        <v>135</v>
      </c>
      <c r="H726" s="301"/>
      <c r="I726" s="299"/>
    </row>
    <row r="727" spans="1:9" ht="13.5" customHeight="1">
      <c r="A727" s="302" t="s">
        <v>1510</v>
      </c>
      <c r="B727" s="302" t="s">
        <v>1511</v>
      </c>
      <c r="C727" s="303" t="s">
        <v>1512</v>
      </c>
      <c r="D727" s="304"/>
      <c r="E727" s="302">
        <v>1</v>
      </c>
      <c r="F727" s="302">
        <v>135</v>
      </c>
      <c r="G727" s="305">
        <v>135</v>
      </c>
      <c r="H727" s="301"/>
      <c r="I727" s="299"/>
    </row>
    <row r="728" spans="1:9" ht="13.5" customHeight="1">
      <c r="A728" s="302" t="s">
        <v>1513</v>
      </c>
      <c r="B728" s="302" t="s">
        <v>1514</v>
      </c>
      <c r="C728" s="303" t="s">
        <v>1515</v>
      </c>
      <c r="D728" s="304"/>
      <c r="E728" s="302">
        <v>1</v>
      </c>
      <c r="F728" s="302">
        <v>170</v>
      </c>
      <c r="G728" s="305">
        <v>170</v>
      </c>
      <c r="H728" s="301"/>
      <c r="I728" s="299"/>
    </row>
    <row r="729" spans="1:9" ht="13.5" customHeight="1">
      <c r="A729" s="302" t="s">
        <v>1516</v>
      </c>
      <c r="B729" s="302" t="s">
        <v>57</v>
      </c>
      <c r="C729" s="303" t="s">
        <v>1517</v>
      </c>
      <c r="D729" s="304"/>
      <c r="E729" s="302">
        <v>1</v>
      </c>
      <c r="F729" s="302">
        <v>20</v>
      </c>
      <c r="G729" s="305">
        <v>20</v>
      </c>
      <c r="H729" s="301"/>
      <c r="I729" s="299"/>
    </row>
    <row r="730" spans="1:9" ht="13.5" customHeight="1">
      <c r="A730" s="302" t="s">
        <v>1518</v>
      </c>
      <c r="B730" s="302" t="s">
        <v>57</v>
      </c>
      <c r="C730" s="303" t="s">
        <v>1519</v>
      </c>
      <c r="D730" s="304"/>
      <c r="E730" s="302">
        <v>2</v>
      </c>
      <c r="F730" s="302">
        <v>20</v>
      </c>
      <c r="G730" s="305">
        <v>40</v>
      </c>
      <c r="H730" s="301"/>
      <c r="I730" s="299"/>
    </row>
    <row r="731" spans="1:9" ht="13.5" customHeight="1">
      <c r="A731" s="302" t="s">
        <v>1520</v>
      </c>
      <c r="B731" s="302" t="s">
        <v>1521</v>
      </c>
      <c r="C731" s="303" t="s">
        <v>1522</v>
      </c>
      <c r="D731" s="304"/>
      <c r="E731" s="302">
        <v>1</v>
      </c>
      <c r="F731" s="302">
        <v>200</v>
      </c>
      <c r="G731" s="305">
        <v>200</v>
      </c>
      <c r="H731" s="301"/>
      <c r="I731" s="299"/>
    </row>
    <row r="732" spans="1:9" ht="13.5" customHeight="1">
      <c r="A732" s="302" t="s">
        <v>1523</v>
      </c>
      <c r="B732" s="302" t="s">
        <v>1521</v>
      </c>
      <c r="C732" s="303" t="s">
        <v>1524</v>
      </c>
      <c r="D732" s="304"/>
      <c r="E732" s="302">
        <v>2</v>
      </c>
      <c r="F732" s="302">
        <v>200</v>
      </c>
      <c r="G732" s="305">
        <v>400</v>
      </c>
      <c r="H732" s="301"/>
      <c r="I732" s="299"/>
    </row>
    <row r="733" spans="1:9" ht="13.5" customHeight="1">
      <c r="A733" s="302" t="s">
        <v>1525</v>
      </c>
      <c r="B733" s="302" t="s">
        <v>1526</v>
      </c>
      <c r="C733" s="303" t="s">
        <v>1527</v>
      </c>
      <c r="D733" s="304"/>
      <c r="E733" s="302">
        <v>1</v>
      </c>
      <c r="F733" s="302">
        <v>2000</v>
      </c>
      <c r="G733" s="305">
        <v>2000</v>
      </c>
      <c r="H733" s="301"/>
      <c r="I733" s="299"/>
    </row>
    <row r="734" spans="1:9" ht="13.5" customHeight="1">
      <c r="A734" s="302" t="s">
        <v>1528</v>
      </c>
      <c r="B734" s="302" t="s">
        <v>1529</v>
      </c>
      <c r="C734" s="303" t="s">
        <v>1530</v>
      </c>
      <c r="D734" s="304"/>
      <c r="E734" s="302">
        <v>1</v>
      </c>
      <c r="F734" s="302">
        <v>200</v>
      </c>
      <c r="G734" s="305">
        <v>200</v>
      </c>
      <c r="H734" s="301"/>
      <c r="I734" s="299"/>
    </row>
    <row r="735" spans="1:9" ht="13.5" customHeight="1">
      <c r="A735" s="302" t="s">
        <v>1531</v>
      </c>
      <c r="B735" s="302" t="s">
        <v>62</v>
      </c>
      <c r="C735" s="303" t="s">
        <v>1532</v>
      </c>
      <c r="D735" s="304"/>
      <c r="E735" s="302">
        <v>1</v>
      </c>
      <c r="F735" s="302">
        <v>25</v>
      </c>
      <c r="G735" s="305">
        <v>25</v>
      </c>
      <c r="H735" s="301"/>
      <c r="I735" s="299"/>
    </row>
    <row r="736" spans="1:9" ht="13.5" customHeight="1">
      <c r="A736" s="302" t="s">
        <v>1533</v>
      </c>
      <c r="B736" s="302" t="s">
        <v>62</v>
      </c>
      <c r="C736" s="303" t="s">
        <v>1534</v>
      </c>
      <c r="D736" s="304"/>
      <c r="E736" s="302">
        <v>2</v>
      </c>
      <c r="F736" s="302">
        <v>25</v>
      </c>
      <c r="G736" s="305">
        <v>50</v>
      </c>
      <c r="H736" s="301"/>
      <c r="I736" s="299"/>
    </row>
    <row r="737" spans="1:9" ht="13.5" customHeight="1">
      <c r="A737" s="302" t="s">
        <v>1535</v>
      </c>
      <c r="B737" s="302" t="s">
        <v>62</v>
      </c>
      <c r="C737" s="303" t="s">
        <v>1536</v>
      </c>
      <c r="D737" s="304"/>
      <c r="E737" s="302">
        <v>4</v>
      </c>
      <c r="F737" s="302">
        <v>25</v>
      </c>
      <c r="G737" s="305">
        <v>100</v>
      </c>
      <c r="H737" s="301"/>
      <c r="I737" s="299"/>
    </row>
    <row r="738" spans="1:9" ht="13.5" customHeight="1">
      <c r="A738" s="302" t="s">
        <v>1537</v>
      </c>
      <c r="B738" s="302" t="s">
        <v>1538</v>
      </c>
      <c r="C738" s="303" t="s">
        <v>1539</v>
      </c>
      <c r="D738" s="304"/>
      <c r="E738" s="302">
        <v>1</v>
      </c>
      <c r="F738" s="302">
        <v>250</v>
      </c>
      <c r="G738" s="305">
        <v>250</v>
      </c>
      <c r="H738" s="301"/>
      <c r="I738" s="299"/>
    </row>
    <row r="739" spans="1:9" ht="13.5" customHeight="1">
      <c r="A739" s="302" t="s">
        <v>1540</v>
      </c>
      <c r="B739" s="302" t="s">
        <v>1541</v>
      </c>
      <c r="C739" s="303" t="s">
        <v>1542</v>
      </c>
      <c r="D739" s="304"/>
      <c r="E739" s="302">
        <v>1</v>
      </c>
      <c r="F739" s="302">
        <v>300</v>
      </c>
      <c r="G739" s="305">
        <v>300</v>
      </c>
      <c r="H739" s="301"/>
      <c r="I739" s="299"/>
    </row>
    <row r="740" spans="1:9" ht="13.5" customHeight="1">
      <c r="A740" s="302" t="s">
        <v>1543</v>
      </c>
      <c r="B740" s="302" t="s">
        <v>67</v>
      </c>
      <c r="C740" s="303" t="s">
        <v>1544</v>
      </c>
      <c r="D740" s="304"/>
      <c r="E740" s="302">
        <v>1</v>
      </c>
      <c r="F740" s="302">
        <v>34</v>
      </c>
      <c r="G740" s="305">
        <v>34</v>
      </c>
      <c r="H740" s="301"/>
      <c r="I740" s="299"/>
    </row>
    <row r="741" spans="1:9" ht="13.5" customHeight="1">
      <c r="A741" s="302" t="s">
        <v>1545</v>
      </c>
      <c r="B741" s="302" t="s">
        <v>67</v>
      </c>
      <c r="C741" s="303" t="s">
        <v>1546</v>
      </c>
      <c r="D741" s="304"/>
      <c r="E741" s="302">
        <v>2</v>
      </c>
      <c r="F741" s="302">
        <v>34</v>
      </c>
      <c r="G741" s="305">
        <v>68</v>
      </c>
      <c r="H741" s="301"/>
      <c r="I741" s="299"/>
    </row>
    <row r="742" spans="1:9" ht="13.5" customHeight="1">
      <c r="A742" s="302" t="s">
        <v>1547</v>
      </c>
      <c r="B742" s="302" t="s">
        <v>1548</v>
      </c>
      <c r="C742" s="303" t="s">
        <v>1549</v>
      </c>
      <c r="D742" s="304"/>
      <c r="E742" s="302">
        <v>1</v>
      </c>
      <c r="F742" s="302">
        <v>36</v>
      </c>
      <c r="G742" s="305">
        <v>36</v>
      </c>
      <c r="H742" s="301"/>
      <c r="I742" s="299"/>
    </row>
    <row r="743" spans="1:9" ht="13.5" customHeight="1">
      <c r="A743" s="302" t="s">
        <v>1550</v>
      </c>
      <c r="B743" s="302" t="s">
        <v>72</v>
      </c>
      <c r="C743" s="303" t="s">
        <v>1551</v>
      </c>
      <c r="D743" s="304"/>
      <c r="E743" s="302">
        <v>1</v>
      </c>
      <c r="F743" s="302">
        <v>40</v>
      </c>
      <c r="G743" s="305">
        <v>40</v>
      </c>
      <c r="H743" s="301"/>
      <c r="I743" s="299"/>
    </row>
    <row r="744" spans="1:9" ht="13.5" customHeight="1">
      <c r="A744" s="302" t="s">
        <v>1552</v>
      </c>
      <c r="B744" s="302" t="s">
        <v>72</v>
      </c>
      <c r="C744" s="303" t="s">
        <v>1553</v>
      </c>
      <c r="D744" s="304"/>
      <c r="E744" s="302">
        <v>2</v>
      </c>
      <c r="F744" s="302">
        <v>40</v>
      </c>
      <c r="G744" s="305">
        <v>80</v>
      </c>
      <c r="H744" s="301"/>
      <c r="I744" s="299"/>
    </row>
    <row r="745" spans="1:9" ht="13.5" customHeight="1">
      <c r="A745" s="302" t="s">
        <v>1554</v>
      </c>
      <c r="B745" s="302" t="s">
        <v>1555</v>
      </c>
      <c r="C745" s="303" t="s">
        <v>1556</v>
      </c>
      <c r="D745" s="304"/>
      <c r="E745" s="302">
        <v>1</v>
      </c>
      <c r="F745" s="302">
        <v>400</v>
      </c>
      <c r="G745" s="305">
        <v>400</v>
      </c>
      <c r="H745" s="301"/>
      <c r="I745" s="299"/>
    </row>
    <row r="746" spans="1:9" ht="13.5" customHeight="1">
      <c r="A746" s="302" t="s">
        <v>1557</v>
      </c>
      <c r="B746" s="302" t="s">
        <v>1558</v>
      </c>
      <c r="C746" s="303" t="s">
        <v>1559</v>
      </c>
      <c r="D746" s="304"/>
      <c r="E746" s="302">
        <v>1</v>
      </c>
      <c r="F746" s="302">
        <v>34</v>
      </c>
      <c r="G746" s="305">
        <v>34</v>
      </c>
      <c r="H746" s="301"/>
      <c r="I746" s="299"/>
    </row>
    <row r="747" spans="1:9" ht="13.5" customHeight="1">
      <c r="A747" s="302" t="s">
        <v>1560</v>
      </c>
      <c r="B747" s="302" t="s">
        <v>1561</v>
      </c>
      <c r="C747" s="303" t="s">
        <v>1562</v>
      </c>
      <c r="D747" s="304"/>
      <c r="E747" s="302">
        <v>1</v>
      </c>
      <c r="F747" s="302">
        <v>34</v>
      </c>
      <c r="G747" s="305">
        <v>34</v>
      </c>
      <c r="H747" s="301"/>
      <c r="I747" s="299"/>
    </row>
    <row r="748" spans="1:9" ht="13.5" customHeight="1">
      <c r="A748" s="302" t="s">
        <v>1563</v>
      </c>
      <c r="B748" s="302" t="s">
        <v>1564</v>
      </c>
      <c r="C748" s="303" t="s">
        <v>1565</v>
      </c>
      <c r="D748" s="304"/>
      <c r="E748" s="302">
        <v>1</v>
      </c>
      <c r="F748" s="302">
        <v>42</v>
      </c>
      <c r="G748" s="305">
        <v>42</v>
      </c>
      <c r="H748" s="301"/>
      <c r="I748" s="299"/>
    </row>
    <row r="749" spans="1:9" ht="13.5" customHeight="1">
      <c r="A749" s="302" t="s">
        <v>1566</v>
      </c>
      <c r="B749" s="302" t="s">
        <v>1567</v>
      </c>
      <c r="C749" s="303" t="s">
        <v>1568</v>
      </c>
      <c r="D749" s="304"/>
      <c r="E749" s="302">
        <v>1</v>
      </c>
      <c r="F749" s="302">
        <v>448</v>
      </c>
      <c r="G749" s="305">
        <v>448</v>
      </c>
      <c r="H749" s="301"/>
      <c r="I749" s="299"/>
    </row>
    <row r="750" spans="1:9" ht="13.5" customHeight="1">
      <c r="A750" s="302" t="s">
        <v>1569</v>
      </c>
      <c r="B750" s="302" t="s">
        <v>1570</v>
      </c>
      <c r="C750" s="303" t="s">
        <v>1571</v>
      </c>
      <c r="D750" s="304"/>
      <c r="E750" s="302">
        <v>1</v>
      </c>
      <c r="F750" s="302">
        <v>45</v>
      </c>
      <c r="G750" s="305">
        <v>45</v>
      </c>
      <c r="H750" s="301"/>
      <c r="I750" s="299"/>
    </row>
    <row r="751" spans="1:9" ht="13.5" customHeight="1">
      <c r="A751" s="308" t="s">
        <v>1572</v>
      </c>
      <c r="B751" s="308" t="s">
        <v>82</v>
      </c>
      <c r="C751" s="309" t="s">
        <v>1573</v>
      </c>
      <c r="D751" s="310"/>
      <c r="E751" s="308">
        <v>1</v>
      </c>
      <c r="F751" s="308">
        <v>50</v>
      </c>
      <c r="G751" s="311">
        <v>50</v>
      </c>
      <c r="H751" s="301"/>
      <c r="I751" s="299"/>
    </row>
    <row r="752" spans="1:9" ht="13.5" customHeight="1">
      <c r="A752" s="302" t="s">
        <v>1574</v>
      </c>
      <c r="B752" s="302" t="s">
        <v>82</v>
      </c>
      <c r="C752" s="303" t="s">
        <v>1575</v>
      </c>
      <c r="D752" s="304"/>
      <c r="E752" s="302">
        <v>2</v>
      </c>
      <c r="F752" s="302">
        <v>50</v>
      </c>
      <c r="G752" s="305">
        <v>100</v>
      </c>
      <c r="H752" s="301"/>
      <c r="I752" s="299"/>
    </row>
    <row r="753" spans="1:9" ht="13.5" customHeight="1">
      <c r="A753" s="302" t="s">
        <v>1576</v>
      </c>
      <c r="B753" s="302" t="s">
        <v>1577</v>
      </c>
      <c r="C753" s="303" t="s">
        <v>1578</v>
      </c>
      <c r="D753" s="304"/>
      <c r="E753" s="302">
        <v>1</v>
      </c>
      <c r="F753" s="302">
        <v>500</v>
      </c>
      <c r="G753" s="305">
        <v>500</v>
      </c>
      <c r="H753" s="301"/>
      <c r="I753" s="299"/>
    </row>
    <row r="754" spans="1:9" ht="13.5" customHeight="1">
      <c r="A754" s="302" t="s">
        <v>1579</v>
      </c>
      <c r="B754" s="302" t="s">
        <v>1580</v>
      </c>
      <c r="C754" s="303" t="s">
        <v>1581</v>
      </c>
      <c r="D754" s="304"/>
      <c r="E754" s="302">
        <v>1</v>
      </c>
      <c r="F754" s="302">
        <v>52</v>
      </c>
      <c r="G754" s="305">
        <v>52</v>
      </c>
      <c r="H754" s="301"/>
      <c r="I754" s="299"/>
    </row>
    <row r="755" spans="1:9" ht="13.5" customHeight="1">
      <c r="A755" s="302" t="s">
        <v>1582</v>
      </c>
      <c r="B755" s="302" t="s">
        <v>1580</v>
      </c>
      <c r="C755" s="303" t="s">
        <v>1583</v>
      </c>
      <c r="D755" s="304"/>
      <c r="E755" s="302">
        <v>2</v>
      </c>
      <c r="F755" s="302">
        <v>52</v>
      </c>
      <c r="G755" s="305">
        <v>104</v>
      </c>
      <c r="H755" s="301"/>
      <c r="I755" s="299"/>
    </row>
    <row r="756" spans="1:9" ht="13.5" customHeight="1">
      <c r="A756" s="302" t="s">
        <v>1584</v>
      </c>
      <c r="B756" s="302" t="s">
        <v>1585</v>
      </c>
      <c r="C756" s="303" t="s">
        <v>1586</v>
      </c>
      <c r="D756" s="304"/>
      <c r="E756" s="302">
        <v>1</v>
      </c>
      <c r="F756" s="302">
        <v>54</v>
      </c>
      <c r="G756" s="305">
        <v>54</v>
      </c>
      <c r="H756" s="301"/>
      <c r="I756" s="299"/>
    </row>
    <row r="757" spans="1:9" ht="13.5" customHeight="1">
      <c r="A757" s="302" t="s">
        <v>1587</v>
      </c>
      <c r="B757" s="302" t="s">
        <v>1585</v>
      </c>
      <c r="C757" s="303" t="s">
        <v>1588</v>
      </c>
      <c r="D757" s="304"/>
      <c r="E757" s="302">
        <v>2</v>
      </c>
      <c r="F757" s="302">
        <v>54</v>
      </c>
      <c r="G757" s="305">
        <v>108</v>
      </c>
      <c r="H757" s="301"/>
      <c r="I757" s="299"/>
    </row>
    <row r="758" spans="1:9" ht="13.5" customHeight="1">
      <c r="A758" s="302" t="s">
        <v>1589</v>
      </c>
      <c r="B758" s="302" t="s">
        <v>1590</v>
      </c>
      <c r="C758" s="303" t="s">
        <v>1591</v>
      </c>
      <c r="D758" s="304"/>
      <c r="E758" s="302">
        <v>1</v>
      </c>
      <c r="F758" s="302">
        <v>55</v>
      </c>
      <c r="G758" s="305">
        <v>55</v>
      </c>
      <c r="H758" s="301"/>
      <c r="I758" s="299"/>
    </row>
    <row r="759" spans="1:9" ht="13.5" customHeight="1">
      <c r="A759" s="302" t="s">
        <v>1592</v>
      </c>
      <c r="B759" s="302" t="s">
        <v>1590</v>
      </c>
      <c r="C759" s="303" t="s">
        <v>1593</v>
      </c>
      <c r="D759" s="304"/>
      <c r="E759" s="302">
        <v>2</v>
      </c>
      <c r="F759" s="302">
        <v>55</v>
      </c>
      <c r="G759" s="305">
        <v>110</v>
      </c>
      <c r="H759" s="301"/>
      <c r="I759" s="299"/>
    </row>
    <row r="760" spans="1:9" ht="13.5" customHeight="1">
      <c r="A760" s="302" t="s">
        <v>1594</v>
      </c>
      <c r="B760" s="302" t="s">
        <v>1595</v>
      </c>
      <c r="C760" s="303" t="s">
        <v>1596</v>
      </c>
      <c r="D760" s="304"/>
      <c r="E760" s="302">
        <v>1</v>
      </c>
      <c r="F760" s="302">
        <v>60</v>
      </c>
      <c r="G760" s="305">
        <v>60</v>
      </c>
      <c r="H760" s="301"/>
      <c r="I760" s="299"/>
    </row>
    <row r="761" spans="1:9" ht="13.5" customHeight="1">
      <c r="A761" s="302" t="s">
        <v>1597</v>
      </c>
      <c r="B761" s="302" t="s">
        <v>1595</v>
      </c>
      <c r="C761" s="303" t="s">
        <v>1598</v>
      </c>
      <c r="D761" s="304"/>
      <c r="E761" s="302">
        <v>2</v>
      </c>
      <c r="F761" s="302">
        <v>60</v>
      </c>
      <c r="G761" s="305">
        <v>120</v>
      </c>
      <c r="H761" s="301"/>
      <c r="I761" s="299"/>
    </row>
    <row r="762" spans="1:9" ht="13.5" customHeight="1">
      <c r="A762" s="302" t="s">
        <v>1599</v>
      </c>
      <c r="B762" s="302" t="s">
        <v>1595</v>
      </c>
      <c r="C762" s="303" t="s">
        <v>1600</v>
      </c>
      <c r="D762" s="304"/>
      <c r="E762" s="302">
        <v>3</v>
      </c>
      <c r="F762" s="302">
        <v>60</v>
      </c>
      <c r="G762" s="305">
        <v>180</v>
      </c>
      <c r="H762" s="301"/>
      <c r="I762" s="299"/>
    </row>
    <row r="763" spans="1:9" ht="13.5" customHeight="1">
      <c r="A763" s="302" t="s">
        <v>1601</v>
      </c>
      <c r="B763" s="302" t="s">
        <v>1595</v>
      </c>
      <c r="C763" s="303" t="s">
        <v>1602</v>
      </c>
      <c r="D763" s="304"/>
      <c r="E763" s="302">
        <v>4</v>
      </c>
      <c r="F763" s="302">
        <v>60</v>
      </c>
      <c r="G763" s="305">
        <v>240</v>
      </c>
      <c r="H763" s="301"/>
      <c r="I763" s="299"/>
    </row>
    <row r="764" spans="1:9" ht="13.5" customHeight="1">
      <c r="A764" s="302" t="s">
        <v>1603</v>
      </c>
      <c r="B764" s="302" t="s">
        <v>1595</v>
      </c>
      <c r="C764" s="303" t="s">
        <v>1604</v>
      </c>
      <c r="D764" s="304"/>
      <c r="E764" s="302">
        <v>5</v>
      </c>
      <c r="F764" s="302">
        <v>60</v>
      </c>
      <c r="G764" s="305">
        <v>300</v>
      </c>
      <c r="H764" s="301"/>
      <c r="I764" s="299"/>
    </row>
    <row r="765" spans="1:9" ht="13.5" customHeight="1">
      <c r="A765" s="302" t="s">
        <v>1605</v>
      </c>
      <c r="B765" s="302" t="s">
        <v>1606</v>
      </c>
      <c r="C765" s="303" t="s">
        <v>1607</v>
      </c>
      <c r="D765" s="304"/>
      <c r="E765" s="302">
        <v>1</v>
      </c>
      <c r="F765" s="302">
        <v>52</v>
      </c>
      <c r="G765" s="305">
        <v>52</v>
      </c>
      <c r="H765" s="301"/>
      <c r="I765" s="299"/>
    </row>
    <row r="766" spans="1:9" ht="13.5" customHeight="1">
      <c r="A766" s="302" t="s">
        <v>1608</v>
      </c>
      <c r="B766" s="302" t="s">
        <v>1609</v>
      </c>
      <c r="C766" s="303" t="s">
        <v>1610</v>
      </c>
      <c r="D766" s="304"/>
      <c r="E766" s="302">
        <v>1</v>
      </c>
      <c r="F766" s="302">
        <v>52</v>
      </c>
      <c r="G766" s="305">
        <v>52</v>
      </c>
      <c r="H766" s="301"/>
      <c r="I766" s="299"/>
    </row>
    <row r="767" spans="1:9" ht="13.5" customHeight="1">
      <c r="A767" s="302" t="s">
        <v>1611</v>
      </c>
      <c r="B767" s="302" t="s">
        <v>1612</v>
      </c>
      <c r="C767" s="303" t="s">
        <v>1613</v>
      </c>
      <c r="D767" s="304"/>
      <c r="E767" s="302">
        <v>1</v>
      </c>
      <c r="F767" s="302">
        <v>65</v>
      </c>
      <c r="G767" s="305">
        <v>65</v>
      </c>
      <c r="H767" s="301"/>
      <c r="I767" s="299"/>
    </row>
    <row r="768" spans="1:9" ht="13.5" customHeight="1">
      <c r="A768" s="302" t="s">
        <v>1614</v>
      </c>
      <c r="B768" s="302" t="s">
        <v>1612</v>
      </c>
      <c r="C768" s="303" t="s">
        <v>1615</v>
      </c>
      <c r="D768" s="304"/>
      <c r="E768" s="302">
        <v>2</v>
      </c>
      <c r="F768" s="302">
        <v>65</v>
      </c>
      <c r="G768" s="305">
        <v>130</v>
      </c>
      <c r="H768" s="301"/>
      <c r="I768" s="299"/>
    </row>
    <row r="769" spans="1:9" ht="13.5" customHeight="1">
      <c r="A769" s="302" t="s">
        <v>1616</v>
      </c>
      <c r="B769" s="302" t="s">
        <v>1617</v>
      </c>
      <c r="C769" s="303" t="s">
        <v>1618</v>
      </c>
      <c r="D769" s="304"/>
      <c r="E769" s="302">
        <v>1</v>
      </c>
      <c r="F769" s="302">
        <v>67</v>
      </c>
      <c r="G769" s="305">
        <v>67</v>
      </c>
      <c r="H769" s="301"/>
      <c r="I769" s="299"/>
    </row>
    <row r="770" spans="1:9" ht="13.5" customHeight="1">
      <c r="A770" s="302" t="s">
        <v>1619</v>
      </c>
      <c r="B770" s="302" t="s">
        <v>1617</v>
      </c>
      <c r="C770" s="303" t="s">
        <v>1620</v>
      </c>
      <c r="D770" s="304"/>
      <c r="E770" s="302">
        <v>2</v>
      </c>
      <c r="F770" s="302">
        <v>67</v>
      </c>
      <c r="G770" s="305">
        <v>134</v>
      </c>
      <c r="H770" s="301"/>
      <c r="I770" s="299"/>
    </row>
    <row r="771" spans="1:9" ht="13.5" customHeight="1">
      <c r="A771" s="302" t="s">
        <v>1621</v>
      </c>
      <c r="B771" s="302" t="s">
        <v>1617</v>
      </c>
      <c r="C771" s="303" t="s">
        <v>1622</v>
      </c>
      <c r="D771" s="304"/>
      <c r="E771" s="302">
        <v>3</v>
      </c>
      <c r="F771" s="302">
        <v>67</v>
      </c>
      <c r="G771" s="305">
        <v>201</v>
      </c>
      <c r="H771" s="301"/>
      <c r="I771" s="299"/>
    </row>
    <row r="772" spans="1:9" ht="13.5" customHeight="1">
      <c r="A772" s="302" t="s">
        <v>1623</v>
      </c>
      <c r="B772" s="302" t="s">
        <v>1624</v>
      </c>
      <c r="C772" s="303" t="s">
        <v>1625</v>
      </c>
      <c r="D772" s="304"/>
      <c r="E772" s="302">
        <v>1</v>
      </c>
      <c r="F772" s="302">
        <v>69</v>
      </c>
      <c r="G772" s="305">
        <v>69</v>
      </c>
      <c r="H772" s="301"/>
      <c r="I772" s="299"/>
    </row>
    <row r="773" spans="1:9" ht="13.5" customHeight="1">
      <c r="A773" s="302" t="s">
        <v>1626</v>
      </c>
      <c r="B773" s="302" t="s">
        <v>85</v>
      </c>
      <c r="C773" s="303" t="s">
        <v>1627</v>
      </c>
      <c r="D773" s="304"/>
      <c r="E773" s="302">
        <v>1</v>
      </c>
      <c r="F773" s="302">
        <v>7.5</v>
      </c>
      <c r="G773" s="305">
        <v>8</v>
      </c>
      <c r="H773" s="301"/>
      <c r="I773" s="299"/>
    </row>
    <row r="774" spans="1:9" ht="13.5" customHeight="1">
      <c r="A774" s="302" t="s">
        <v>1628</v>
      </c>
      <c r="B774" s="302" t="s">
        <v>85</v>
      </c>
      <c r="C774" s="303" t="s">
        <v>1629</v>
      </c>
      <c r="D774" s="304"/>
      <c r="E774" s="302">
        <v>2</v>
      </c>
      <c r="F774" s="302">
        <v>7.5</v>
      </c>
      <c r="G774" s="305">
        <v>15</v>
      </c>
      <c r="H774" s="301"/>
      <c r="I774" s="299"/>
    </row>
    <row r="775" spans="1:9" ht="13.5" customHeight="1">
      <c r="A775" s="302" t="s">
        <v>1630</v>
      </c>
      <c r="B775" s="302" t="s">
        <v>1631</v>
      </c>
      <c r="C775" s="303" t="s">
        <v>1632</v>
      </c>
      <c r="D775" s="304"/>
      <c r="E775" s="302">
        <v>1</v>
      </c>
      <c r="F775" s="302">
        <v>72</v>
      </c>
      <c r="G775" s="305">
        <v>72</v>
      </c>
      <c r="H775" s="301"/>
      <c r="I775" s="299"/>
    </row>
    <row r="776" spans="1:9" ht="13.5" customHeight="1">
      <c r="A776" s="302" t="s">
        <v>1633</v>
      </c>
      <c r="B776" s="302" t="s">
        <v>1634</v>
      </c>
      <c r="C776" s="303" t="s">
        <v>1635</v>
      </c>
      <c r="D776" s="304"/>
      <c r="E776" s="302">
        <v>1</v>
      </c>
      <c r="F776" s="302">
        <v>75</v>
      </c>
      <c r="G776" s="305">
        <v>75</v>
      </c>
      <c r="H776" s="301"/>
      <c r="I776" s="299"/>
    </row>
    <row r="777" spans="1:9" ht="13.5" customHeight="1">
      <c r="A777" s="302" t="s">
        <v>1636</v>
      </c>
      <c r="B777" s="302" t="s">
        <v>1634</v>
      </c>
      <c r="C777" s="303" t="s">
        <v>1637</v>
      </c>
      <c r="D777" s="304"/>
      <c r="E777" s="302">
        <v>2</v>
      </c>
      <c r="F777" s="302">
        <v>75</v>
      </c>
      <c r="G777" s="305">
        <v>150</v>
      </c>
      <c r="H777" s="301"/>
      <c r="I777" s="299"/>
    </row>
    <row r="778" spans="1:9" ht="13.5" customHeight="1">
      <c r="A778" s="302" t="s">
        <v>1638</v>
      </c>
      <c r="B778" s="302" t="s">
        <v>1634</v>
      </c>
      <c r="C778" s="303" t="s">
        <v>1639</v>
      </c>
      <c r="D778" s="304"/>
      <c r="E778" s="302">
        <v>3</v>
      </c>
      <c r="F778" s="302">
        <v>75</v>
      </c>
      <c r="G778" s="305">
        <v>225</v>
      </c>
      <c r="H778" s="301"/>
      <c r="I778" s="299"/>
    </row>
    <row r="779" spans="1:9" ht="13.5" customHeight="1">
      <c r="A779" s="302" t="s">
        <v>1640</v>
      </c>
      <c r="B779" s="302" t="s">
        <v>1634</v>
      </c>
      <c r="C779" s="303" t="s">
        <v>1641</v>
      </c>
      <c r="D779" s="304"/>
      <c r="E779" s="302">
        <v>4</v>
      </c>
      <c r="F779" s="302">
        <v>75</v>
      </c>
      <c r="G779" s="305">
        <v>300</v>
      </c>
      <c r="H779" s="301"/>
      <c r="I779" s="299"/>
    </row>
    <row r="780" spans="1:9" ht="13.5" customHeight="1">
      <c r="A780" s="302" t="s">
        <v>1642</v>
      </c>
      <c r="B780" s="302" t="s">
        <v>1643</v>
      </c>
      <c r="C780" s="303" t="s">
        <v>1644</v>
      </c>
      <c r="D780" s="304"/>
      <c r="E780" s="302">
        <v>1</v>
      </c>
      <c r="F780" s="302">
        <v>750</v>
      </c>
      <c r="G780" s="305">
        <v>750</v>
      </c>
      <c r="H780" s="301"/>
      <c r="I780" s="299"/>
    </row>
    <row r="781" spans="1:9" ht="13.5" customHeight="1">
      <c r="A781" s="302" t="s">
        <v>1645</v>
      </c>
      <c r="B781" s="302" t="s">
        <v>1646</v>
      </c>
      <c r="C781" s="303" t="s">
        <v>1647</v>
      </c>
      <c r="D781" s="304"/>
      <c r="E781" s="302">
        <v>1</v>
      </c>
      <c r="F781" s="302">
        <v>67</v>
      </c>
      <c r="G781" s="305">
        <v>67</v>
      </c>
      <c r="H781" s="301"/>
      <c r="I781" s="299"/>
    </row>
    <row r="782" spans="1:9" ht="13.5" customHeight="1">
      <c r="A782" s="302" t="s">
        <v>1648</v>
      </c>
      <c r="B782" s="302" t="s">
        <v>1649</v>
      </c>
      <c r="C782" s="303" t="s">
        <v>1650</v>
      </c>
      <c r="D782" s="304"/>
      <c r="E782" s="302">
        <v>1</v>
      </c>
      <c r="F782" s="302">
        <v>67</v>
      </c>
      <c r="G782" s="305">
        <v>67</v>
      </c>
      <c r="H782" s="301"/>
      <c r="I782" s="299"/>
    </row>
    <row r="783" spans="1:9" ht="13.5" customHeight="1">
      <c r="A783" s="302" t="s">
        <v>1651</v>
      </c>
      <c r="B783" s="302" t="s">
        <v>1652</v>
      </c>
      <c r="C783" s="303" t="s">
        <v>1653</v>
      </c>
      <c r="D783" s="304"/>
      <c r="E783" s="302">
        <v>1</v>
      </c>
      <c r="F783" s="302">
        <v>80</v>
      </c>
      <c r="G783" s="305">
        <v>80</v>
      </c>
      <c r="H783" s="301"/>
      <c r="I783" s="299"/>
    </row>
    <row r="784" spans="1:9" ht="13.5" customHeight="1">
      <c r="A784" s="302" t="s">
        <v>1654</v>
      </c>
      <c r="B784" s="302" t="s">
        <v>1655</v>
      </c>
      <c r="C784" s="303" t="s">
        <v>1656</v>
      </c>
      <c r="D784" s="304"/>
      <c r="E784" s="302">
        <v>1</v>
      </c>
      <c r="F784" s="302">
        <v>85</v>
      </c>
      <c r="G784" s="305">
        <v>85</v>
      </c>
      <c r="H784" s="301"/>
      <c r="I784" s="299"/>
    </row>
    <row r="785" spans="1:9" ht="13.5" customHeight="1">
      <c r="A785" s="302" t="s">
        <v>1657</v>
      </c>
      <c r="B785" s="302" t="s">
        <v>1658</v>
      </c>
      <c r="C785" s="303" t="s">
        <v>1659</v>
      </c>
      <c r="D785" s="304"/>
      <c r="E785" s="302">
        <v>1</v>
      </c>
      <c r="F785" s="302">
        <v>90</v>
      </c>
      <c r="G785" s="305">
        <v>90</v>
      </c>
      <c r="H785" s="301"/>
      <c r="I785" s="299"/>
    </row>
    <row r="786" spans="1:9" ht="13.5" customHeight="1">
      <c r="A786" s="302" t="s">
        <v>1660</v>
      </c>
      <c r="B786" s="302" t="s">
        <v>1658</v>
      </c>
      <c r="C786" s="303" t="s">
        <v>1661</v>
      </c>
      <c r="D786" s="304"/>
      <c r="E786" s="302">
        <v>2</v>
      </c>
      <c r="F786" s="302">
        <v>90</v>
      </c>
      <c r="G786" s="305">
        <v>180</v>
      </c>
      <c r="H786" s="301"/>
      <c r="I786" s="299"/>
    </row>
    <row r="787" spans="1:9" ht="13.5" customHeight="1">
      <c r="A787" s="302" t="s">
        <v>1662</v>
      </c>
      <c r="B787" s="302" t="s">
        <v>1658</v>
      </c>
      <c r="C787" s="303" t="s">
        <v>1663</v>
      </c>
      <c r="D787" s="304"/>
      <c r="E787" s="302">
        <v>3</v>
      </c>
      <c r="F787" s="302">
        <v>90</v>
      </c>
      <c r="G787" s="305">
        <v>270</v>
      </c>
      <c r="H787" s="301"/>
      <c r="I787" s="299"/>
    </row>
    <row r="788" spans="1:9" ht="13.5" customHeight="1">
      <c r="A788" s="302" t="s">
        <v>1664</v>
      </c>
      <c r="B788" s="302" t="s">
        <v>1665</v>
      </c>
      <c r="C788" s="303" t="s">
        <v>1666</v>
      </c>
      <c r="D788" s="304"/>
      <c r="E788" s="302">
        <v>1</v>
      </c>
      <c r="F788" s="302">
        <v>93</v>
      </c>
      <c r="G788" s="305">
        <v>93</v>
      </c>
      <c r="H788" s="301"/>
      <c r="I788" s="299"/>
    </row>
    <row r="789" spans="1:9" ht="13.5" customHeight="1">
      <c r="A789" s="302" t="s">
        <v>1667</v>
      </c>
      <c r="B789" s="302" t="s">
        <v>1668</v>
      </c>
      <c r="C789" s="303" t="s">
        <v>1669</v>
      </c>
      <c r="D789" s="304"/>
      <c r="E789" s="302">
        <v>1</v>
      </c>
      <c r="F789" s="302">
        <v>95</v>
      </c>
      <c r="G789" s="305">
        <v>95</v>
      </c>
      <c r="H789" s="301"/>
      <c r="I789" s="299"/>
    </row>
    <row r="790" spans="1:9" ht="13.5" customHeight="1">
      <c r="A790" s="302" t="s">
        <v>1670</v>
      </c>
      <c r="B790" s="302" t="s">
        <v>1668</v>
      </c>
      <c r="C790" s="303" t="s">
        <v>1671</v>
      </c>
      <c r="D790" s="304"/>
      <c r="E790" s="302">
        <v>2</v>
      </c>
      <c r="F790" s="302">
        <v>95</v>
      </c>
      <c r="G790" s="305">
        <v>190</v>
      </c>
      <c r="H790" s="301"/>
      <c r="I790" s="299"/>
    </row>
    <row r="791" spans="1:9" ht="13.5" customHeight="1">
      <c r="A791" s="302"/>
      <c r="B791" s="302"/>
      <c r="C791" s="303"/>
      <c r="D791" s="304"/>
      <c r="E791" s="302"/>
      <c r="F791" s="302"/>
      <c r="G791" s="305"/>
      <c r="H791" s="301"/>
      <c r="I791" s="299"/>
    </row>
    <row r="792" spans="1:9" ht="13.5" customHeight="1">
      <c r="A792" s="302"/>
      <c r="B792" s="302"/>
      <c r="C792" s="300" t="s">
        <v>1672</v>
      </c>
      <c r="D792" s="304"/>
      <c r="E792" s="302"/>
      <c r="F792" s="302"/>
      <c r="G792" s="305"/>
      <c r="H792" s="301"/>
      <c r="I792" s="299"/>
    </row>
    <row r="793" spans="1:9" ht="13.5" customHeight="1">
      <c r="A793" s="302" t="s">
        <v>1673</v>
      </c>
      <c r="B793" s="302" t="s">
        <v>1674</v>
      </c>
      <c r="C793" s="303" t="s">
        <v>1675</v>
      </c>
      <c r="D793" s="304"/>
      <c r="E793" s="302">
        <v>1</v>
      </c>
      <c r="F793" s="302">
        <v>100</v>
      </c>
      <c r="G793" s="305">
        <v>100</v>
      </c>
      <c r="H793" s="301"/>
      <c r="I793" s="299"/>
    </row>
    <row r="794" spans="1:9" ht="13.5" customHeight="1">
      <c r="A794" s="302" t="s">
        <v>1676</v>
      </c>
      <c r="B794" s="302" t="s">
        <v>1677</v>
      </c>
      <c r="C794" s="303" t="s">
        <v>1678</v>
      </c>
      <c r="D794" s="304"/>
      <c r="E794" s="302">
        <v>1</v>
      </c>
      <c r="F794" s="302">
        <v>1000</v>
      </c>
      <c r="G794" s="305">
        <v>1000</v>
      </c>
      <c r="H794" s="301"/>
      <c r="I794" s="299"/>
    </row>
    <row r="795" spans="1:9" ht="13.5" customHeight="1">
      <c r="A795" s="302" t="s">
        <v>1679</v>
      </c>
      <c r="B795" s="302" t="s">
        <v>1680</v>
      </c>
      <c r="C795" s="303" t="s">
        <v>1681</v>
      </c>
      <c r="D795" s="304"/>
      <c r="E795" s="302">
        <v>1</v>
      </c>
      <c r="F795" s="302">
        <v>1200</v>
      </c>
      <c r="G795" s="305">
        <v>1200</v>
      </c>
      <c r="H795" s="301"/>
      <c r="I795" s="299"/>
    </row>
    <row r="796" spans="1:9" ht="13.5" customHeight="1">
      <c r="A796" s="302" t="s">
        <v>1682</v>
      </c>
      <c r="B796" s="302" t="s">
        <v>1683</v>
      </c>
      <c r="C796" s="303" t="s">
        <v>1684</v>
      </c>
      <c r="D796" s="304"/>
      <c r="E796" s="302">
        <v>1</v>
      </c>
      <c r="F796" s="302">
        <v>150</v>
      </c>
      <c r="G796" s="305">
        <v>150</v>
      </c>
      <c r="H796" s="301"/>
      <c r="I796" s="299"/>
    </row>
    <row r="797" spans="1:9" ht="13.5" customHeight="1">
      <c r="A797" s="302" t="s">
        <v>1685</v>
      </c>
      <c r="B797" s="302" t="s">
        <v>1683</v>
      </c>
      <c r="C797" s="303" t="s">
        <v>1686</v>
      </c>
      <c r="D797" s="304"/>
      <c r="E797" s="302">
        <v>2</v>
      </c>
      <c r="F797" s="302">
        <v>150</v>
      </c>
      <c r="G797" s="305">
        <v>300</v>
      </c>
      <c r="H797" s="301"/>
      <c r="I797" s="299"/>
    </row>
    <row r="798" spans="1:9" ht="13.5" customHeight="1">
      <c r="A798" s="302" t="s">
        <v>1687</v>
      </c>
      <c r="B798" s="302" t="s">
        <v>1688</v>
      </c>
      <c r="C798" s="303" t="s">
        <v>1689</v>
      </c>
      <c r="D798" s="304"/>
      <c r="E798" s="302">
        <v>1</v>
      </c>
      <c r="F798" s="302">
        <v>1500</v>
      </c>
      <c r="G798" s="305">
        <v>1500</v>
      </c>
      <c r="H798" s="301"/>
      <c r="I798" s="299"/>
    </row>
    <row r="799" spans="1:9" ht="13.5" customHeight="1">
      <c r="A799" s="302" t="s">
        <v>1690</v>
      </c>
      <c r="B799" s="302" t="s">
        <v>1691</v>
      </c>
      <c r="C799" s="303" t="s">
        <v>1692</v>
      </c>
      <c r="D799" s="304"/>
      <c r="E799" s="302">
        <v>1</v>
      </c>
      <c r="F799" s="302">
        <v>200</v>
      </c>
      <c r="G799" s="305">
        <v>200</v>
      </c>
      <c r="H799" s="301"/>
      <c r="I799" s="299"/>
    </row>
    <row r="800" spans="1:9" ht="13.5" customHeight="1">
      <c r="A800" s="302" t="s">
        <v>1693</v>
      </c>
      <c r="B800" s="302" t="s">
        <v>1694</v>
      </c>
      <c r="C800" s="303" t="s">
        <v>1695</v>
      </c>
      <c r="D800" s="304"/>
      <c r="E800" s="302">
        <v>1</v>
      </c>
      <c r="F800" s="302">
        <v>250</v>
      </c>
      <c r="G800" s="305">
        <v>250</v>
      </c>
      <c r="H800" s="301"/>
      <c r="I800" s="299"/>
    </row>
    <row r="801" spans="1:9" ht="13.5" customHeight="1">
      <c r="A801" s="302" t="s">
        <v>1696</v>
      </c>
      <c r="B801" s="302" t="s">
        <v>1697</v>
      </c>
      <c r="C801" s="303" t="s">
        <v>1698</v>
      </c>
      <c r="D801" s="304"/>
      <c r="E801" s="302">
        <v>1</v>
      </c>
      <c r="F801" s="302">
        <v>300</v>
      </c>
      <c r="G801" s="305">
        <v>300</v>
      </c>
      <c r="H801" s="301"/>
      <c r="I801" s="299"/>
    </row>
    <row r="802" spans="1:9" ht="13.5" customHeight="1">
      <c r="A802" s="302" t="s">
        <v>1699</v>
      </c>
      <c r="B802" s="302" t="s">
        <v>1700</v>
      </c>
      <c r="C802" s="303" t="s">
        <v>1701</v>
      </c>
      <c r="D802" s="304"/>
      <c r="E802" s="302">
        <v>1</v>
      </c>
      <c r="F802" s="302">
        <v>35</v>
      </c>
      <c r="G802" s="305">
        <v>35</v>
      </c>
      <c r="H802" s="301"/>
      <c r="I802" s="299"/>
    </row>
    <row r="803" spans="1:9" ht="13.5" customHeight="1">
      <c r="A803" s="302" t="s">
        <v>1702</v>
      </c>
      <c r="B803" s="302" t="s">
        <v>1703</v>
      </c>
      <c r="C803" s="303" t="s">
        <v>1704</v>
      </c>
      <c r="D803" s="304"/>
      <c r="E803" s="302">
        <v>1</v>
      </c>
      <c r="F803" s="302">
        <v>350</v>
      </c>
      <c r="G803" s="305">
        <v>350</v>
      </c>
      <c r="H803" s="301"/>
      <c r="I803" s="299"/>
    </row>
    <row r="804" spans="1:9" ht="13.5" customHeight="1">
      <c r="A804" s="302" t="s">
        <v>1705</v>
      </c>
      <c r="B804" s="302" t="s">
        <v>1706</v>
      </c>
      <c r="C804" s="303" t="s">
        <v>1707</v>
      </c>
      <c r="D804" s="304"/>
      <c r="E804" s="302">
        <v>1</v>
      </c>
      <c r="F804" s="302">
        <v>40</v>
      </c>
      <c r="G804" s="305">
        <v>40</v>
      </c>
      <c r="H804" s="301"/>
      <c r="I804" s="299"/>
    </row>
    <row r="805" spans="1:9" ht="13.5" customHeight="1">
      <c r="A805" s="302" t="s">
        <v>1708</v>
      </c>
      <c r="B805" s="302" t="s">
        <v>1709</v>
      </c>
      <c r="C805" s="303" t="s">
        <v>1710</v>
      </c>
      <c r="D805" s="304"/>
      <c r="E805" s="302">
        <v>1</v>
      </c>
      <c r="F805" s="302">
        <v>400</v>
      </c>
      <c r="G805" s="305">
        <v>400</v>
      </c>
      <c r="H805" s="301"/>
      <c r="I805" s="299"/>
    </row>
    <row r="806" spans="1:9" ht="13.5" customHeight="1">
      <c r="A806" s="302" t="s">
        <v>1711</v>
      </c>
      <c r="B806" s="302" t="s">
        <v>1712</v>
      </c>
      <c r="C806" s="303" t="s">
        <v>1713</v>
      </c>
      <c r="D806" s="304"/>
      <c r="E806" s="302">
        <v>1</v>
      </c>
      <c r="F806" s="302">
        <v>42</v>
      </c>
      <c r="G806" s="305">
        <v>42</v>
      </c>
      <c r="H806" s="301"/>
      <c r="I806" s="299"/>
    </row>
    <row r="807" spans="1:9" ht="13.5" customHeight="1">
      <c r="A807" s="302" t="s">
        <v>1714</v>
      </c>
      <c r="B807" s="302" t="s">
        <v>1715</v>
      </c>
      <c r="C807" s="303" t="s">
        <v>1716</v>
      </c>
      <c r="D807" s="304"/>
      <c r="E807" s="302">
        <v>1</v>
      </c>
      <c r="F807" s="302">
        <v>425</v>
      </c>
      <c r="G807" s="305">
        <v>425</v>
      </c>
      <c r="H807" s="301"/>
      <c r="I807" s="299"/>
    </row>
    <row r="808" spans="1:9" ht="13.5" customHeight="1">
      <c r="A808" s="302" t="s">
        <v>1717</v>
      </c>
      <c r="B808" s="302" t="s">
        <v>1718</v>
      </c>
      <c r="C808" s="303" t="s">
        <v>1719</v>
      </c>
      <c r="D808" s="304"/>
      <c r="E808" s="302">
        <v>1</v>
      </c>
      <c r="F808" s="302">
        <v>45</v>
      </c>
      <c r="G808" s="305">
        <v>45</v>
      </c>
      <c r="H808" s="301"/>
      <c r="I808" s="299"/>
    </row>
    <row r="809" spans="1:9" ht="13.5" customHeight="1">
      <c r="A809" s="302" t="s">
        <v>1720</v>
      </c>
      <c r="B809" s="302" t="s">
        <v>1718</v>
      </c>
      <c r="C809" s="303" t="s">
        <v>1721</v>
      </c>
      <c r="D809" s="304"/>
      <c r="E809" s="302">
        <v>2</v>
      </c>
      <c r="F809" s="302">
        <v>45</v>
      </c>
      <c r="G809" s="305">
        <v>90</v>
      </c>
      <c r="H809" s="301"/>
      <c r="I809" s="299"/>
    </row>
    <row r="810" spans="1:9" ht="13.5" customHeight="1">
      <c r="A810" s="302" t="s">
        <v>1722</v>
      </c>
      <c r="B810" s="302" t="s">
        <v>1723</v>
      </c>
      <c r="C810" s="303" t="s">
        <v>1724</v>
      </c>
      <c r="D810" s="304"/>
      <c r="E810" s="302">
        <v>1</v>
      </c>
      <c r="F810" s="302">
        <v>50</v>
      </c>
      <c r="G810" s="305">
        <v>50</v>
      </c>
      <c r="H810" s="301"/>
      <c r="I810" s="299"/>
    </row>
    <row r="811" spans="1:9" ht="13.5" customHeight="1">
      <c r="A811" s="302" t="s">
        <v>1725</v>
      </c>
      <c r="B811" s="302" t="s">
        <v>1723</v>
      </c>
      <c r="C811" s="303" t="s">
        <v>1726</v>
      </c>
      <c r="D811" s="304"/>
      <c r="E811" s="302">
        <v>2</v>
      </c>
      <c r="F811" s="302">
        <v>50</v>
      </c>
      <c r="G811" s="305">
        <v>100</v>
      </c>
      <c r="H811" s="301"/>
      <c r="I811" s="299"/>
    </row>
    <row r="812" spans="1:9" ht="13.5" customHeight="1">
      <c r="A812" s="302" t="s">
        <v>1727</v>
      </c>
      <c r="B812" s="302" t="s">
        <v>1728</v>
      </c>
      <c r="C812" s="303" t="s">
        <v>1729</v>
      </c>
      <c r="D812" s="304"/>
      <c r="E812" s="302">
        <v>1</v>
      </c>
      <c r="F812" s="302">
        <v>500</v>
      </c>
      <c r="G812" s="305">
        <v>500</v>
      </c>
      <c r="H812" s="301"/>
      <c r="I812" s="299"/>
    </row>
    <row r="813" spans="1:9" ht="13.5" customHeight="1">
      <c r="A813" s="302" t="s">
        <v>1730</v>
      </c>
      <c r="B813" s="302" t="s">
        <v>1731</v>
      </c>
      <c r="C813" s="303" t="s">
        <v>1732</v>
      </c>
      <c r="D813" s="304"/>
      <c r="E813" s="302">
        <v>1</v>
      </c>
      <c r="F813" s="302">
        <v>52</v>
      </c>
      <c r="G813" s="305">
        <v>52</v>
      </c>
      <c r="H813" s="301"/>
      <c r="I813" s="299"/>
    </row>
    <row r="814" spans="1:9" ht="13.5" customHeight="1">
      <c r="A814" s="302" t="s">
        <v>1733</v>
      </c>
      <c r="B814" s="302" t="s">
        <v>1734</v>
      </c>
      <c r="C814" s="303" t="s">
        <v>1735</v>
      </c>
      <c r="D814" s="304"/>
      <c r="E814" s="302">
        <v>1</v>
      </c>
      <c r="F814" s="302">
        <v>55</v>
      </c>
      <c r="G814" s="305">
        <v>55</v>
      </c>
      <c r="H814" s="301"/>
      <c r="I814" s="299"/>
    </row>
    <row r="815" spans="1:9" ht="13.5" customHeight="1">
      <c r="A815" s="302" t="s">
        <v>1736</v>
      </c>
      <c r="B815" s="302" t="s">
        <v>1734</v>
      </c>
      <c r="C815" s="303" t="s">
        <v>1737</v>
      </c>
      <c r="D815" s="304"/>
      <c r="E815" s="302">
        <v>2</v>
      </c>
      <c r="F815" s="302">
        <v>55</v>
      </c>
      <c r="G815" s="305">
        <v>110</v>
      </c>
      <c r="H815" s="301"/>
      <c r="I815" s="299"/>
    </row>
    <row r="816" spans="1:9" ht="13.5" customHeight="1">
      <c r="A816" s="302" t="s">
        <v>1738</v>
      </c>
      <c r="B816" s="302" t="s">
        <v>1739</v>
      </c>
      <c r="C816" s="303" t="s">
        <v>1740</v>
      </c>
      <c r="D816" s="304"/>
      <c r="E816" s="302">
        <v>1</v>
      </c>
      <c r="F816" s="302">
        <v>60</v>
      </c>
      <c r="G816" s="305">
        <v>60</v>
      </c>
      <c r="H816" s="301"/>
      <c r="I816" s="299"/>
    </row>
    <row r="817" spans="1:9" ht="13.5" customHeight="1">
      <c r="A817" s="302" t="s">
        <v>1741</v>
      </c>
      <c r="B817" s="302" t="s">
        <v>1742</v>
      </c>
      <c r="C817" s="303" t="s">
        <v>1743</v>
      </c>
      <c r="D817" s="304"/>
      <c r="E817" s="302">
        <v>1</v>
      </c>
      <c r="F817" s="302">
        <v>72</v>
      </c>
      <c r="G817" s="305">
        <v>72</v>
      </c>
      <c r="H817" s="301"/>
      <c r="I817" s="299"/>
    </row>
    <row r="818" spans="1:9" ht="13.5" customHeight="1">
      <c r="A818" s="302" t="s">
        <v>1744</v>
      </c>
      <c r="B818" s="302" t="s">
        <v>1745</v>
      </c>
      <c r="C818" s="303" t="s">
        <v>1746</v>
      </c>
      <c r="D818" s="304"/>
      <c r="E818" s="302">
        <v>1</v>
      </c>
      <c r="F818" s="302">
        <v>75</v>
      </c>
      <c r="G818" s="305">
        <v>75</v>
      </c>
      <c r="H818" s="301"/>
      <c r="I818" s="299"/>
    </row>
    <row r="819" spans="1:9" ht="13.5" customHeight="1">
      <c r="A819" s="302" t="s">
        <v>1747</v>
      </c>
      <c r="B819" s="302" t="s">
        <v>1745</v>
      </c>
      <c r="C819" s="303" t="s">
        <v>1748</v>
      </c>
      <c r="D819" s="304"/>
      <c r="E819" s="302">
        <v>2</v>
      </c>
      <c r="F819" s="302">
        <v>75</v>
      </c>
      <c r="G819" s="305">
        <v>150</v>
      </c>
      <c r="H819" s="301"/>
      <c r="I819" s="299"/>
    </row>
    <row r="820" spans="1:9" ht="13.5" customHeight="1">
      <c r="A820" s="302" t="s">
        <v>1749</v>
      </c>
      <c r="B820" s="302" t="s">
        <v>1750</v>
      </c>
      <c r="C820" s="303" t="s">
        <v>1751</v>
      </c>
      <c r="D820" s="304"/>
      <c r="E820" s="302">
        <v>1</v>
      </c>
      <c r="F820" s="302">
        <v>750</v>
      </c>
      <c r="G820" s="305">
        <v>750</v>
      </c>
      <c r="H820" s="301"/>
      <c r="I820" s="299"/>
    </row>
    <row r="821" spans="1:9" ht="13.5" customHeight="1">
      <c r="A821" s="302" t="s">
        <v>1752</v>
      </c>
      <c r="B821" s="302" t="s">
        <v>1753</v>
      </c>
      <c r="C821" s="303" t="s">
        <v>1754</v>
      </c>
      <c r="D821" s="304"/>
      <c r="E821" s="302">
        <v>1</v>
      </c>
      <c r="F821" s="302">
        <v>90</v>
      </c>
      <c r="G821" s="305">
        <v>90</v>
      </c>
      <c r="H821" s="301"/>
      <c r="I821" s="299"/>
    </row>
    <row r="822" spans="1:9" ht="13.5" customHeight="1">
      <c r="A822" s="302" t="s">
        <v>1755</v>
      </c>
      <c r="B822" s="302" t="s">
        <v>1753</v>
      </c>
      <c r="C822" s="303" t="s">
        <v>1756</v>
      </c>
      <c r="D822" s="304"/>
      <c r="E822" s="302">
        <v>2</v>
      </c>
      <c r="F822" s="302">
        <v>90</v>
      </c>
      <c r="G822" s="305">
        <v>180</v>
      </c>
      <c r="H822" s="301"/>
      <c r="I822" s="299"/>
    </row>
    <row r="823" spans="1:9" ht="13.5" customHeight="1">
      <c r="A823" s="302" t="s">
        <v>1757</v>
      </c>
      <c r="B823" s="302" t="s">
        <v>1758</v>
      </c>
      <c r="C823" s="303" t="s">
        <v>1759</v>
      </c>
      <c r="D823" s="304"/>
      <c r="E823" s="302">
        <v>1</v>
      </c>
      <c r="F823" s="302">
        <v>900</v>
      </c>
      <c r="G823" s="305">
        <v>900</v>
      </c>
      <c r="H823" s="301"/>
      <c r="I823" s="299"/>
    </row>
    <row r="824" spans="1:9" ht="13.5" customHeight="1">
      <c r="A824" s="302" t="s">
        <v>1760</v>
      </c>
      <c r="B824" s="302" t="s">
        <v>1761</v>
      </c>
      <c r="C824" s="303" t="s">
        <v>1762</v>
      </c>
      <c r="D824" s="304"/>
      <c r="E824" s="302">
        <v>1</v>
      </c>
      <c r="F824" s="302">
        <v>20</v>
      </c>
      <c r="G824" s="305">
        <v>30</v>
      </c>
      <c r="H824" s="301"/>
      <c r="I824" s="299"/>
    </row>
    <row r="825" spans="1:9" ht="13.5" customHeight="1">
      <c r="A825" s="302" t="s">
        <v>1763</v>
      </c>
      <c r="B825" s="302" t="s">
        <v>1764</v>
      </c>
      <c r="C825" s="303" t="s">
        <v>1765</v>
      </c>
      <c r="D825" s="304"/>
      <c r="E825" s="302">
        <v>1</v>
      </c>
      <c r="F825" s="302">
        <v>25</v>
      </c>
      <c r="G825" s="305">
        <v>35</v>
      </c>
      <c r="H825" s="301"/>
      <c r="I825" s="299"/>
    </row>
    <row r="826" spans="1:9" ht="13.5" customHeight="1">
      <c r="A826" s="302" t="s">
        <v>1766</v>
      </c>
      <c r="B826" s="302" t="s">
        <v>1767</v>
      </c>
      <c r="C826" s="303" t="s">
        <v>1768</v>
      </c>
      <c r="D826" s="304"/>
      <c r="E826" s="302">
        <v>1</v>
      </c>
      <c r="F826" s="302">
        <v>35</v>
      </c>
      <c r="G826" s="305">
        <v>45</v>
      </c>
      <c r="H826" s="301"/>
      <c r="I826" s="299"/>
    </row>
    <row r="827" spans="1:9" ht="13.5" customHeight="1">
      <c r="A827" s="302" t="s">
        <v>1769</v>
      </c>
      <c r="B827" s="302" t="s">
        <v>1770</v>
      </c>
      <c r="C827" s="303" t="s">
        <v>1771</v>
      </c>
      <c r="D827" s="304"/>
      <c r="E827" s="302">
        <v>1</v>
      </c>
      <c r="F827" s="302">
        <v>42</v>
      </c>
      <c r="G827" s="305">
        <v>52</v>
      </c>
      <c r="H827" s="301"/>
      <c r="I827" s="299"/>
    </row>
    <row r="828" spans="1:9" ht="13.5" customHeight="1">
      <c r="A828" s="302" t="s">
        <v>1772</v>
      </c>
      <c r="B828" s="302" t="s">
        <v>1773</v>
      </c>
      <c r="C828" s="303" t="s">
        <v>1774</v>
      </c>
      <c r="D828" s="304"/>
      <c r="E828" s="302">
        <v>1</v>
      </c>
      <c r="F828" s="302">
        <v>50</v>
      </c>
      <c r="G828" s="305">
        <v>60</v>
      </c>
      <c r="H828" s="301"/>
      <c r="I828" s="299"/>
    </row>
    <row r="829" spans="1:9" ht="13.5" customHeight="1">
      <c r="A829" s="302" t="s">
        <v>1775</v>
      </c>
      <c r="B829" s="302" t="s">
        <v>1776</v>
      </c>
      <c r="C829" s="303" t="s">
        <v>1777</v>
      </c>
      <c r="D829" s="304"/>
      <c r="E829" s="302">
        <v>1</v>
      </c>
      <c r="F829" s="302">
        <v>65</v>
      </c>
      <c r="G829" s="305">
        <v>75</v>
      </c>
      <c r="H829" s="301"/>
      <c r="I829" s="299"/>
    </row>
    <row r="830" spans="1:9" ht="13.5" customHeight="1">
      <c r="A830" s="302" t="s">
        <v>1778</v>
      </c>
      <c r="B830" s="302" t="s">
        <v>1779</v>
      </c>
      <c r="C830" s="303" t="s">
        <v>1780</v>
      </c>
      <c r="D830" s="304"/>
      <c r="E830" s="302">
        <v>1</v>
      </c>
      <c r="F830" s="302">
        <v>75</v>
      </c>
      <c r="G830" s="305">
        <v>85</v>
      </c>
      <c r="H830" s="301"/>
      <c r="I830" s="299"/>
    </row>
    <row r="831" spans="1:9" ht="13.5" customHeight="1">
      <c r="A831" s="302"/>
      <c r="B831" s="302"/>
      <c r="C831" s="303"/>
      <c r="D831" s="304"/>
      <c r="E831" s="302"/>
      <c r="F831" s="302"/>
      <c r="G831" s="305"/>
      <c r="H831" s="301"/>
      <c r="I831" s="299"/>
    </row>
    <row r="832" spans="1:9" ht="13.5" customHeight="1">
      <c r="A832" s="302"/>
      <c r="B832" s="302"/>
      <c r="C832" s="300" t="s">
        <v>1781</v>
      </c>
      <c r="D832" s="304"/>
      <c r="E832" s="302"/>
      <c r="F832" s="302"/>
      <c r="G832" s="305"/>
      <c r="H832" s="301"/>
      <c r="I832" s="299"/>
    </row>
    <row r="833" spans="1:9" ht="13.5" customHeight="1">
      <c r="A833" s="302" t="s">
        <v>1782</v>
      </c>
      <c r="B833" s="302" t="s">
        <v>1783</v>
      </c>
      <c r="C833" s="303" t="s">
        <v>1784</v>
      </c>
      <c r="D833" s="304" t="s">
        <v>1785</v>
      </c>
      <c r="E833" s="302">
        <v>1</v>
      </c>
      <c r="F833" s="302">
        <v>55</v>
      </c>
      <c r="G833" s="305">
        <v>55</v>
      </c>
      <c r="H833" s="301"/>
      <c r="I833" s="299"/>
    </row>
    <row r="834" spans="1:9" ht="13.5" customHeight="1">
      <c r="A834" s="302" t="s">
        <v>1786</v>
      </c>
      <c r="B834" s="302" t="s">
        <v>1787</v>
      </c>
      <c r="C834" s="303" t="s">
        <v>1788</v>
      </c>
      <c r="D834" s="304" t="s">
        <v>1785</v>
      </c>
      <c r="E834" s="302">
        <v>1</v>
      </c>
      <c r="F834" s="302">
        <v>85</v>
      </c>
      <c r="G834" s="305">
        <v>85</v>
      </c>
      <c r="H834" s="301"/>
      <c r="I834" s="299"/>
    </row>
    <row r="835" spans="1:9" ht="13.5" customHeight="1">
      <c r="A835" s="302" t="s">
        <v>1789</v>
      </c>
      <c r="B835" s="302" t="s">
        <v>1790</v>
      </c>
      <c r="C835" s="303" t="s">
        <v>1791</v>
      </c>
      <c r="D835" s="304" t="s">
        <v>1785</v>
      </c>
      <c r="E835" s="302">
        <v>1</v>
      </c>
      <c r="F835" s="302">
        <v>165</v>
      </c>
      <c r="G835" s="305">
        <v>165</v>
      </c>
      <c r="H835" s="301"/>
      <c r="I835" s="299"/>
    </row>
    <row r="836" spans="1:9" ht="13.5" customHeight="1">
      <c r="A836" s="308"/>
      <c r="B836" s="308"/>
      <c r="C836" s="303"/>
      <c r="D836" s="310"/>
      <c r="E836" s="308"/>
      <c r="F836" s="308"/>
      <c r="G836" s="311"/>
      <c r="H836" s="301"/>
      <c r="I836" s="299"/>
    </row>
    <row r="837" spans="1:9" ht="13.5" customHeight="1">
      <c r="A837" s="308"/>
      <c r="B837" s="308"/>
      <c r="C837" s="300" t="s">
        <v>1792</v>
      </c>
      <c r="D837" s="310"/>
      <c r="E837" s="308"/>
      <c r="F837" s="308"/>
      <c r="G837" s="311"/>
      <c r="H837" s="301"/>
      <c r="I837" s="299"/>
    </row>
    <row r="838" spans="1:9" ht="13.5" customHeight="1">
      <c r="A838" s="308" t="s">
        <v>1793</v>
      </c>
      <c r="B838" s="308" t="s">
        <v>1794</v>
      </c>
      <c r="C838" s="309" t="s">
        <v>1795</v>
      </c>
      <c r="D838" s="304" t="s">
        <v>1796</v>
      </c>
      <c r="E838" s="308">
        <v>1</v>
      </c>
      <c r="F838" s="308">
        <v>100</v>
      </c>
      <c r="G838" s="311">
        <v>138</v>
      </c>
      <c r="H838" s="301"/>
      <c r="I838" s="299"/>
    </row>
    <row r="839" spans="1:9" ht="13.5" customHeight="1">
      <c r="A839" s="302" t="s">
        <v>1797</v>
      </c>
      <c r="B839" s="302" t="s">
        <v>1798</v>
      </c>
      <c r="C839" s="303" t="s">
        <v>1799</v>
      </c>
      <c r="D839" s="304" t="s">
        <v>1796</v>
      </c>
      <c r="E839" s="302">
        <v>1</v>
      </c>
      <c r="F839" s="302">
        <v>1000</v>
      </c>
      <c r="G839" s="305">
        <v>1100</v>
      </c>
      <c r="H839" s="301"/>
      <c r="I839" s="299"/>
    </row>
    <row r="840" spans="1:9" ht="13.5" customHeight="1">
      <c r="A840" s="302" t="s">
        <v>1800</v>
      </c>
      <c r="B840" s="302" t="s">
        <v>1801</v>
      </c>
      <c r="C840" s="303" t="s">
        <v>1802</v>
      </c>
      <c r="D840" s="304" t="s">
        <v>1796</v>
      </c>
      <c r="E840" s="302">
        <v>1</v>
      </c>
      <c r="F840" s="302">
        <v>150</v>
      </c>
      <c r="G840" s="305">
        <v>188</v>
      </c>
      <c r="H840" s="301"/>
      <c r="I840" s="299"/>
    </row>
    <row r="841" spans="1:9" ht="13.5" customHeight="1">
      <c r="A841" s="302" t="s">
        <v>1803</v>
      </c>
      <c r="B841" s="302" t="s">
        <v>1804</v>
      </c>
      <c r="C841" s="303" t="s">
        <v>1805</v>
      </c>
      <c r="D841" s="304" t="s">
        <v>1796</v>
      </c>
      <c r="E841" s="302">
        <v>1</v>
      </c>
      <c r="F841" s="302">
        <v>200</v>
      </c>
      <c r="G841" s="305">
        <v>250</v>
      </c>
      <c r="H841" s="301"/>
      <c r="I841" s="299"/>
    </row>
    <row r="842" spans="1:9" ht="13.5" customHeight="1">
      <c r="A842" s="302" t="s">
        <v>1806</v>
      </c>
      <c r="B842" s="302" t="s">
        <v>1807</v>
      </c>
      <c r="C842" s="303" t="s">
        <v>1808</v>
      </c>
      <c r="D842" s="304" t="s">
        <v>1796</v>
      </c>
      <c r="E842" s="302">
        <v>1</v>
      </c>
      <c r="F842" s="302">
        <v>225</v>
      </c>
      <c r="G842" s="305">
        <v>275</v>
      </c>
      <c r="H842" s="301"/>
      <c r="I842" s="299"/>
    </row>
    <row r="843" spans="1:9" ht="13.5" customHeight="1">
      <c r="A843" s="302" t="s">
        <v>1809</v>
      </c>
      <c r="B843" s="302" t="s">
        <v>1810</v>
      </c>
      <c r="C843" s="303" t="s">
        <v>1811</v>
      </c>
      <c r="D843" s="304" t="s">
        <v>1796</v>
      </c>
      <c r="E843" s="302">
        <v>1</v>
      </c>
      <c r="F843" s="302">
        <v>250</v>
      </c>
      <c r="G843" s="305">
        <v>295</v>
      </c>
      <c r="H843" s="301"/>
      <c r="I843" s="299"/>
    </row>
    <row r="844" spans="1:9" ht="13.5" customHeight="1">
      <c r="A844" s="302" t="s">
        <v>1812</v>
      </c>
      <c r="B844" s="302" t="s">
        <v>1813</v>
      </c>
      <c r="C844" s="303" t="s">
        <v>1814</v>
      </c>
      <c r="D844" s="304" t="s">
        <v>1796</v>
      </c>
      <c r="E844" s="302">
        <v>1</v>
      </c>
      <c r="F844" s="302">
        <v>310</v>
      </c>
      <c r="G844" s="305">
        <v>365</v>
      </c>
      <c r="H844" s="301"/>
      <c r="I844" s="299"/>
    </row>
    <row r="845" spans="1:9" ht="13.5" customHeight="1">
      <c r="A845" s="302" t="s">
        <v>1815</v>
      </c>
      <c r="B845" s="302" t="s">
        <v>1816</v>
      </c>
      <c r="C845" s="303" t="s">
        <v>1817</v>
      </c>
      <c r="D845" s="304" t="s">
        <v>1796</v>
      </c>
      <c r="E845" s="302">
        <v>1</v>
      </c>
      <c r="F845" s="302">
        <v>35</v>
      </c>
      <c r="G845" s="305">
        <v>46</v>
      </c>
      <c r="H845" s="301"/>
      <c r="I845" s="299"/>
    </row>
    <row r="846" spans="1:9" ht="13.5" customHeight="1">
      <c r="A846" s="302" t="s">
        <v>1818</v>
      </c>
      <c r="B846" s="302" t="s">
        <v>1819</v>
      </c>
      <c r="C846" s="303" t="s">
        <v>1820</v>
      </c>
      <c r="D846" s="304" t="s">
        <v>1796</v>
      </c>
      <c r="E846" s="302">
        <v>1</v>
      </c>
      <c r="F846" s="302">
        <v>360</v>
      </c>
      <c r="G846" s="305">
        <v>414</v>
      </c>
      <c r="H846" s="301"/>
      <c r="I846" s="299"/>
    </row>
    <row r="847" spans="1:9" ht="13.5" customHeight="1">
      <c r="A847" s="302" t="s">
        <v>1821</v>
      </c>
      <c r="B847" s="302" t="s">
        <v>1822</v>
      </c>
      <c r="C847" s="303" t="s">
        <v>1823</v>
      </c>
      <c r="D847" s="304" t="s">
        <v>1796</v>
      </c>
      <c r="E847" s="302">
        <v>1</v>
      </c>
      <c r="F847" s="302">
        <v>400</v>
      </c>
      <c r="G847" s="305">
        <v>465</v>
      </c>
      <c r="H847" s="301"/>
      <c r="I847" s="299"/>
    </row>
    <row r="848" spans="1:9" ht="13.5" customHeight="1">
      <c r="A848" s="302" t="s">
        <v>1824</v>
      </c>
      <c r="B848" s="302" t="s">
        <v>1825</v>
      </c>
      <c r="C848" s="303" t="s">
        <v>1826</v>
      </c>
      <c r="D848" s="304" t="s">
        <v>1796</v>
      </c>
      <c r="E848" s="302">
        <v>1</v>
      </c>
      <c r="F848" s="302">
        <v>50</v>
      </c>
      <c r="G848" s="305">
        <v>66</v>
      </c>
      <c r="H848" s="301"/>
      <c r="I848" s="299"/>
    </row>
    <row r="849" spans="1:9" ht="13.5" customHeight="1">
      <c r="A849" s="308" t="s">
        <v>1827</v>
      </c>
      <c r="B849" s="308" t="s">
        <v>1828</v>
      </c>
      <c r="C849" s="309" t="s">
        <v>1829</v>
      </c>
      <c r="D849" s="304" t="s">
        <v>1796</v>
      </c>
      <c r="E849" s="308">
        <v>1</v>
      </c>
      <c r="F849" s="308">
        <v>600</v>
      </c>
      <c r="G849" s="311">
        <v>675</v>
      </c>
      <c r="H849" s="301"/>
      <c r="I849" s="299"/>
    </row>
    <row r="850" spans="1:9" ht="13.5" customHeight="1">
      <c r="A850" s="308" t="s">
        <v>1830</v>
      </c>
      <c r="B850" s="308" t="s">
        <v>1831</v>
      </c>
      <c r="C850" s="309" t="s">
        <v>1832</v>
      </c>
      <c r="D850" s="304" t="s">
        <v>1796</v>
      </c>
      <c r="E850" s="308">
        <v>1</v>
      </c>
      <c r="F850" s="308">
        <v>70</v>
      </c>
      <c r="G850" s="311">
        <v>95</v>
      </c>
      <c r="H850" s="301"/>
      <c r="I850" s="299"/>
    </row>
    <row r="851" spans="1:9" ht="13.5" customHeight="1">
      <c r="A851" s="308" t="s">
        <v>1833</v>
      </c>
      <c r="B851" s="308" t="s">
        <v>1834</v>
      </c>
      <c r="C851" s="309" t="s">
        <v>1835</v>
      </c>
      <c r="D851" s="304" t="s">
        <v>1796</v>
      </c>
      <c r="E851" s="308">
        <v>1</v>
      </c>
      <c r="F851" s="308">
        <v>750</v>
      </c>
      <c r="G851" s="311">
        <v>835</v>
      </c>
      <c r="H851" s="301"/>
      <c r="I851" s="299"/>
    </row>
    <row r="852" spans="1:9" ht="13.5" customHeight="1">
      <c r="A852" s="308"/>
      <c r="B852" s="308"/>
      <c r="C852" s="309"/>
      <c r="D852" s="304"/>
      <c r="E852" s="308"/>
      <c r="F852" s="308"/>
      <c r="G852" s="311"/>
      <c r="H852" s="301"/>
      <c r="I852" s="299"/>
    </row>
    <row r="853" spans="1:9" ht="13.5" customHeight="1">
      <c r="A853" s="302"/>
      <c r="B853" s="302"/>
      <c r="C853" s="300" t="s">
        <v>1836</v>
      </c>
      <c r="D853" s="304"/>
      <c r="E853" s="302"/>
      <c r="F853" s="302"/>
      <c r="G853" s="305"/>
      <c r="H853" s="301"/>
      <c r="I853" s="299"/>
    </row>
    <row r="854" spans="1:9" ht="13.5" customHeight="1">
      <c r="A854" s="302" t="s">
        <v>1837</v>
      </c>
      <c r="B854" s="302" t="s">
        <v>1838</v>
      </c>
      <c r="C854" s="303" t="s">
        <v>1839</v>
      </c>
      <c r="D854" s="304" t="s">
        <v>1796</v>
      </c>
      <c r="E854" s="302">
        <v>1</v>
      </c>
      <c r="F854" s="302">
        <v>100</v>
      </c>
      <c r="G854" s="305">
        <v>128</v>
      </c>
      <c r="H854" s="301"/>
      <c r="I854" s="299"/>
    </row>
    <row r="855" spans="1:9" ht="13.5" customHeight="1">
      <c r="A855" s="302" t="s">
        <v>1840</v>
      </c>
      <c r="B855" s="302" t="s">
        <v>1841</v>
      </c>
      <c r="C855" s="303" t="s">
        <v>1842</v>
      </c>
      <c r="D855" s="304" t="s">
        <v>1796</v>
      </c>
      <c r="E855" s="302">
        <v>1</v>
      </c>
      <c r="F855" s="302">
        <v>1000</v>
      </c>
      <c r="G855" s="305">
        <v>1080</v>
      </c>
      <c r="H855" s="301"/>
      <c r="I855" s="299"/>
    </row>
    <row r="856" spans="1:9" ht="13.5" customHeight="1">
      <c r="A856" s="302" t="s">
        <v>1843</v>
      </c>
      <c r="B856" s="302" t="s">
        <v>1844</v>
      </c>
      <c r="C856" s="303" t="s">
        <v>1845</v>
      </c>
      <c r="D856" s="304" t="s">
        <v>1796</v>
      </c>
      <c r="E856" s="302">
        <v>1</v>
      </c>
      <c r="F856" s="302">
        <v>150</v>
      </c>
      <c r="G856" s="305">
        <v>190</v>
      </c>
      <c r="H856" s="301"/>
      <c r="I856" s="299"/>
    </row>
    <row r="857" spans="1:9" ht="13.5" customHeight="1">
      <c r="A857" s="302" t="s">
        <v>1846</v>
      </c>
      <c r="B857" s="302" t="s">
        <v>1847</v>
      </c>
      <c r="C857" s="303" t="s">
        <v>1848</v>
      </c>
      <c r="D857" s="304" t="s">
        <v>1796</v>
      </c>
      <c r="E857" s="302">
        <v>1</v>
      </c>
      <c r="F857" s="302">
        <v>1500</v>
      </c>
      <c r="G857" s="305">
        <v>1610</v>
      </c>
      <c r="H857" s="301"/>
      <c r="I857" s="299"/>
    </row>
    <row r="858" spans="1:9" ht="13.5" customHeight="1">
      <c r="A858" s="308" t="s">
        <v>1849</v>
      </c>
      <c r="B858" s="308" t="s">
        <v>1850</v>
      </c>
      <c r="C858" s="309" t="s">
        <v>1851</v>
      </c>
      <c r="D858" s="304" t="s">
        <v>1796</v>
      </c>
      <c r="E858" s="308">
        <v>1</v>
      </c>
      <c r="F858" s="308">
        <v>175</v>
      </c>
      <c r="G858" s="311">
        <v>215</v>
      </c>
      <c r="H858" s="301"/>
      <c r="I858" s="299"/>
    </row>
    <row r="859" spans="1:9" ht="13.5" customHeight="1">
      <c r="A859" s="302" t="s">
        <v>1852</v>
      </c>
      <c r="B859" s="302" t="s">
        <v>1853</v>
      </c>
      <c r="C859" s="303" t="s">
        <v>1854</v>
      </c>
      <c r="D859" s="304" t="s">
        <v>1796</v>
      </c>
      <c r="E859" s="302">
        <v>1</v>
      </c>
      <c r="F859" s="302">
        <v>1800</v>
      </c>
      <c r="G859" s="305">
        <v>1875</v>
      </c>
      <c r="H859" s="301"/>
      <c r="I859" s="299"/>
    </row>
    <row r="860" spans="1:9" ht="13.5" customHeight="1">
      <c r="A860" s="302" t="s">
        <v>1855</v>
      </c>
      <c r="B860" s="302" t="s">
        <v>1856</v>
      </c>
      <c r="C860" s="303" t="s">
        <v>1857</v>
      </c>
      <c r="D860" s="304" t="s">
        <v>1796</v>
      </c>
      <c r="E860" s="302">
        <v>1</v>
      </c>
      <c r="F860" s="302">
        <v>200</v>
      </c>
      <c r="G860" s="305">
        <v>232</v>
      </c>
      <c r="H860" s="301"/>
      <c r="I860" s="299"/>
    </row>
    <row r="861" spans="1:9" ht="13.5" customHeight="1">
      <c r="A861" s="302" t="s">
        <v>1858</v>
      </c>
      <c r="B861" s="302" t="s">
        <v>1859</v>
      </c>
      <c r="C861" s="303" t="s">
        <v>1860</v>
      </c>
      <c r="D861" s="304" t="s">
        <v>1796</v>
      </c>
      <c r="E861" s="302">
        <v>1</v>
      </c>
      <c r="F861" s="302">
        <v>250</v>
      </c>
      <c r="G861" s="305">
        <v>295</v>
      </c>
      <c r="H861" s="301"/>
      <c r="I861" s="299"/>
    </row>
    <row r="862" spans="1:9" ht="13.5" customHeight="1">
      <c r="A862" s="302" t="s">
        <v>1861</v>
      </c>
      <c r="B862" s="302" t="s">
        <v>1862</v>
      </c>
      <c r="C862" s="303" t="s">
        <v>1863</v>
      </c>
      <c r="D862" s="304" t="s">
        <v>1796</v>
      </c>
      <c r="E862" s="302">
        <v>1</v>
      </c>
      <c r="F862" s="302">
        <v>32</v>
      </c>
      <c r="G862" s="305">
        <v>43</v>
      </c>
      <c r="H862" s="301"/>
      <c r="I862" s="299"/>
    </row>
    <row r="863" spans="1:9" ht="13.5" customHeight="1">
      <c r="A863" s="302" t="s">
        <v>1864</v>
      </c>
      <c r="B863" s="302" t="s">
        <v>1865</v>
      </c>
      <c r="C863" s="303" t="s">
        <v>1866</v>
      </c>
      <c r="D863" s="304" t="s">
        <v>1796</v>
      </c>
      <c r="E863" s="302">
        <v>1</v>
      </c>
      <c r="F863" s="302">
        <v>300</v>
      </c>
      <c r="G863" s="305">
        <v>342</v>
      </c>
      <c r="H863" s="301"/>
      <c r="I863" s="299"/>
    </row>
    <row r="864" spans="1:9" ht="13.5" customHeight="1">
      <c r="A864" s="302" t="s">
        <v>1867</v>
      </c>
      <c r="B864" s="302" t="s">
        <v>1868</v>
      </c>
      <c r="C864" s="303" t="s">
        <v>1869</v>
      </c>
      <c r="D864" s="304" t="s">
        <v>1796</v>
      </c>
      <c r="E864" s="302">
        <v>1</v>
      </c>
      <c r="F864" s="302">
        <v>320</v>
      </c>
      <c r="G864" s="305">
        <v>365</v>
      </c>
      <c r="H864" s="301"/>
      <c r="I864" s="299"/>
    </row>
    <row r="865" spans="1:9" ht="13.5" customHeight="1">
      <c r="A865" s="302" t="s">
        <v>1870</v>
      </c>
      <c r="B865" s="302" t="s">
        <v>1871</v>
      </c>
      <c r="C865" s="303" t="s">
        <v>1872</v>
      </c>
      <c r="D865" s="304" t="s">
        <v>1796</v>
      </c>
      <c r="E865" s="302">
        <v>1</v>
      </c>
      <c r="F865" s="302">
        <v>350</v>
      </c>
      <c r="G865" s="305">
        <v>400</v>
      </c>
      <c r="H865" s="301"/>
      <c r="I865" s="299"/>
    </row>
    <row r="866" spans="1:9" ht="13.5" customHeight="1">
      <c r="A866" s="302" t="s">
        <v>1873</v>
      </c>
      <c r="B866" s="302" t="s">
        <v>1874</v>
      </c>
      <c r="C866" s="303" t="s">
        <v>1875</v>
      </c>
      <c r="D866" s="304" t="s">
        <v>1796</v>
      </c>
      <c r="E866" s="302">
        <v>1</v>
      </c>
      <c r="F866" s="302">
        <v>360</v>
      </c>
      <c r="G866" s="305">
        <v>430</v>
      </c>
      <c r="H866" s="301"/>
      <c r="I866" s="299"/>
    </row>
    <row r="867" spans="1:9" ht="13.5" customHeight="1">
      <c r="A867" s="302" t="s">
        <v>1876</v>
      </c>
      <c r="B867" s="302" t="s">
        <v>1877</v>
      </c>
      <c r="C867" s="303" t="s">
        <v>1878</v>
      </c>
      <c r="D867" s="304" t="s">
        <v>1796</v>
      </c>
      <c r="E867" s="302">
        <v>1</v>
      </c>
      <c r="F867" s="302">
        <v>400</v>
      </c>
      <c r="G867" s="305">
        <v>458</v>
      </c>
      <c r="H867" s="301"/>
      <c r="I867" s="299"/>
    </row>
    <row r="868" spans="1:9" ht="13.5" customHeight="1">
      <c r="A868" s="302" t="s">
        <v>1879</v>
      </c>
      <c r="B868" s="302" t="s">
        <v>1877</v>
      </c>
      <c r="C868" s="303" t="s">
        <v>1880</v>
      </c>
      <c r="D868" s="304" t="s">
        <v>1796</v>
      </c>
      <c r="E868" s="302">
        <v>2</v>
      </c>
      <c r="F868" s="302">
        <v>400</v>
      </c>
      <c r="G868" s="305">
        <v>916</v>
      </c>
      <c r="H868" s="301"/>
      <c r="I868" s="299"/>
    </row>
    <row r="869" spans="1:9" ht="13.5" customHeight="1">
      <c r="A869" s="302" t="s">
        <v>1881</v>
      </c>
      <c r="B869" s="302" t="s">
        <v>1882</v>
      </c>
      <c r="C869" s="303" t="s">
        <v>1883</v>
      </c>
      <c r="D869" s="304" t="s">
        <v>1796</v>
      </c>
      <c r="E869" s="302">
        <v>1</v>
      </c>
      <c r="F869" s="302">
        <v>450</v>
      </c>
      <c r="G869" s="305">
        <v>508</v>
      </c>
      <c r="H869" s="301"/>
      <c r="I869" s="299"/>
    </row>
    <row r="870" spans="1:9" ht="13.5" customHeight="1">
      <c r="A870" s="302" t="s">
        <v>1884</v>
      </c>
      <c r="B870" s="302" t="s">
        <v>1885</v>
      </c>
      <c r="C870" s="303" t="s">
        <v>1886</v>
      </c>
      <c r="D870" s="304" t="s">
        <v>1796</v>
      </c>
      <c r="E870" s="302">
        <v>1</v>
      </c>
      <c r="F870" s="302">
        <v>35</v>
      </c>
      <c r="G870" s="305">
        <v>44</v>
      </c>
      <c r="H870" s="301"/>
      <c r="I870" s="299"/>
    </row>
    <row r="871" spans="1:9" ht="13.5" customHeight="1">
      <c r="A871" s="302" t="s">
        <v>1887</v>
      </c>
      <c r="B871" s="302" t="s">
        <v>1888</v>
      </c>
      <c r="C871" s="303" t="s">
        <v>1889</v>
      </c>
      <c r="D871" s="304" t="s">
        <v>1796</v>
      </c>
      <c r="E871" s="302">
        <v>1</v>
      </c>
      <c r="F871" s="302">
        <v>50</v>
      </c>
      <c r="G871" s="305">
        <v>72</v>
      </c>
      <c r="H871" s="301"/>
      <c r="I871" s="299"/>
    </row>
    <row r="872" spans="1:9" ht="13.5" customHeight="1">
      <c r="A872" s="302" t="s">
        <v>1890</v>
      </c>
      <c r="B872" s="302" t="s">
        <v>1891</v>
      </c>
      <c r="C872" s="303" t="s">
        <v>1892</v>
      </c>
      <c r="D872" s="304" t="s">
        <v>1796</v>
      </c>
      <c r="E872" s="302">
        <v>1</v>
      </c>
      <c r="F872" s="302">
        <v>70</v>
      </c>
      <c r="G872" s="305">
        <v>95</v>
      </c>
      <c r="H872" s="301"/>
      <c r="I872" s="299"/>
    </row>
    <row r="873" spans="1:9" ht="13.5" customHeight="1">
      <c r="A873" s="302" t="s">
        <v>1893</v>
      </c>
      <c r="B873" s="302" t="s">
        <v>1894</v>
      </c>
      <c r="C873" s="303" t="s">
        <v>1895</v>
      </c>
      <c r="D873" s="304" t="s">
        <v>1796</v>
      </c>
      <c r="E873" s="302">
        <v>1</v>
      </c>
      <c r="F873" s="302">
        <v>750</v>
      </c>
      <c r="G873" s="305">
        <v>850</v>
      </c>
      <c r="H873" s="301"/>
      <c r="I873" s="299"/>
    </row>
    <row r="874" spans="1:9" ht="13.5" customHeight="1">
      <c r="A874" s="302" t="s">
        <v>1896</v>
      </c>
      <c r="B874" s="302" t="s">
        <v>1897</v>
      </c>
      <c r="C874" s="303" t="s">
        <v>1898</v>
      </c>
      <c r="D874" s="304" t="s">
        <v>1899</v>
      </c>
      <c r="E874" s="302">
        <v>1</v>
      </c>
      <c r="F874" s="302">
        <v>100</v>
      </c>
      <c r="G874" s="305">
        <v>118</v>
      </c>
      <c r="H874" s="301"/>
      <c r="I874" s="299"/>
    </row>
    <row r="875" spans="1:9" ht="13.5" customHeight="1">
      <c r="A875" s="302" t="s">
        <v>1900</v>
      </c>
      <c r="B875" s="302" t="s">
        <v>1901</v>
      </c>
      <c r="C875" s="303" t="s">
        <v>1902</v>
      </c>
      <c r="D875" s="304" t="s">
        <v>1899</v>
      </c>
      <c r="E875" s="302">
        <v>1</v>
      </c>
      <c r="F875" s="302">
        <v>150</v>
      </c>
      <c r="G875" s="305">
        <v>170</v>
      </c>
      <c r="H875" s="301"/>
      <c r="I875" s="299"/>
    </row>
    <row r="876" spans="1:9" ht="13.5" customHeight="1">
      <c r="A876" s="302" t="s">
        <v>1903</v>
      </c>
      <c r="B876" s="302" t="s">
        <v>1904</v>
      </c>
      <c r="C876" s="303" t="s">
        <v>1905</v>
      </c>
      <c r="D876" s="304" t="s">
        <v>1899</v>
      </c>
      <c r="E876" s="302">
        <v>1</v>
      </c>
      <c r="F876" s="302">
        <v>175</v>
      </c>
      <c r="G876" s="305">
        <v>194</v>
      </c>
      <c r="H876" s="301"/>
      <c r="I876" s="299"/>
    </row>
    <row r="877" spans="1:9" ht="13.5" customHeight="1">
      <c r="A877" s="302" t="s">
        <v>1906</v>
      </c>
      <c r="B877" s="302" t="s">
        <v>1907</v>
      </c>
      <c r="C877" s="303" t="s">
        <v>1908</v>
      </c>
      <c r="D877" s="304" t="s">
        <v>1899</v>
      </c>
      <c r="E877" s="302">
        <v>1</v>
      </c>
      <c r="F877" s="302">
        <v>200</v>
      </c>
      <c r="G877" s="305">
        <v>219</v>
      </c>
      <c r="H877" s="301"/>
      <c r="I877" s="299"/>
    </row>
    <row r="878" spans="1:9" ht="13.5" customHeight="1">
      <c r="A878" s="302" t="s">
        <v>1909</v>
      </c>
      <c r="B878" s="302" t="s">
        <v>1910</v>
      </c>
      <c r="C878" s="303" t="s">
        <v>1911</v>
      </c>
      <c r="D878" s="304" t="s">
        <v>1899</v>
      </c>
      <c r="E878" s="302">
        <v>1</v>
      </c>
      <c r="F878" s="302">
        <v>250</v>
      </c>
      <c r="G878" s="305">
        <v>275</v>
      </c>
      <c r="H878" s="301"/>
      <c r="I878" s="299"/>
    </row>
    <row r="879" spans="1:9" ht="13.5" customHeight="1">
      <c r="A879" s="302" t="s">
        <v>1912</v>
      </c>
      <c r="B879" s="302" t="s">
        <v>1913</v>
      </c>
      <c r="C879" s="303" t="s">
        <v>1914</v>
      </c>
      <c r="D879" s="304" t="s">
        <v>1899</v>
      </c>
      <c r="E879" s="302">
        <v>1</v>
      </c>
      <c r="F879" s="302">
        <v>300</v>
      </c>
      <c r="G879" s="305">
        <v>324</v>
      </c>
      <c r="H879" s="301"/>
      <c r="I879" s="299"/>
    </row>
    <row r="880" spans="1:9" ht="13.5" customHeight="1">
      <c r="A880" s="302" t="s">
        <v>1915</v>
      </c>
      <c r="B880" s="302" t="s">
        <v>1916</v>
      </c>
      <c r="C880" s="303" t="s">
        <v>1917</v>
      </c>
      <c r="D880" s="304" t="s">
        <v>1899</v>
      </c>
      <c r="E880" s="302">
        <v>1</v>
      </c>
      <c r="F880" s="302">
        <v>320</v>
      </c>
      <c r="G880" s="305">
        <v>349</v>
      </c>
      <c r="H880" s="301"/>
      <c r="I880" s="299"/>
    </row>
    <row r="881" spans="1:9" ht="13.5" customHeight="1">
      <c r="A881" s="302" t="s">
        <v>1918</v>
      </c>
      <c r="B881" s="302" t="s">
        <v>1919</v>
      </c>
      <c r="C881" s="303" t="s">
        <v>1920</v>
      </c>
      <c r="D881" s="304" t="s">
        <v>1899</v>
      </c>
      <c r="E881" s="302">
        <v>1</v>
      </c>
      <c r="F881" s="302">
        <v>350</v>
      </c>
      <c r="G881" s="305">
        <v>380</v>
      </c>
      <c r="H881" s="301"/>
      <c r="I881" s="299"/>
    </row>
    <row r="882" spans="1:9" ht="13.5" customHeight="1">
      <c r="A882" s="302" t="s">
        <v>1921</v>
      </c>
      <c r="B882" s="302" t="s">
        <v>1922</v>
      </c>
      <c r="C882" s="303" t="s">
        <v>1923</v>
      </c>
      <c r="D882" s="304" t="s">
        <v>1899</v>
      </c>
      <c r="E882" s="302">
        <v>1</v>
      </c>
      <c r="F882" s="302">
        <v>400</v>
      </c>
      <c r="G882" s="305">
        <v>435</v>
      </c>
      <c r="H882" s="301"/>
      <c r="I882" s="299"/>
    </row>
    <row r="883" spans="1:9" ht="13.5" customHeight="1">
      <c r="A883" s="302" t="s">
        <v>1924</v>
      </c>
      <c r="B883" s="302" t="s">
        <v>1925</v>
      </c>
      <c r="C883" s="303" t="s">
        <v>1926</v>
      </c>
      <c r="D883" s="304" t="s">
        <v>1899</v>
      </c>
      <c r="E883" s="302">
        <v>1</v>
      </c>
      <c r="F883" s="302">
        <v>450</v>
      </c>
      <c r="G883" s="305">
        <v>485</v>
      </c>
      <c r="H883" s="301"/>
      <c r="I883" s="299"/>
    </row>
    <row r="884" spans="1:9" ht="13.5" customHeight="1">
      <c r="A884" s="302" t="s">
        <v>1927</v>
      </c>
      <c r="B884" s="302" t="s">
        <v>1928</v>
      </c>
      <c r="C884" s="303" t="s">
        <v>1929</v>
      </c>
      <c r="D884" s="304" t="s">
        <v>1899</v>
      </c>
      <c r="E884" s="302">
        <v>1</v>
      </c>
      <c r="F884" s="302">
        <v>750</v>
      </c>
      <c r="G884" s="305">
        <v>805</v>
      </c>
      <c r="H884" s="301"/>
      <c r="I884" s="299"/>
    </row>
    <row r="885" spans="1:9" ht="13.5" customHeight="1">
      <c r="A885" s="302" t="s">
        <v>1930</v>
      </c>
      <c r="B885" s="302" t="s">
        <v>1897</v>
      </c>
      <c r="C885" s="303" t="s">
        <v>1931</v>
      </c>
      <c r="D885" s="304" t="s">
        <v>1932</v>
      </c>
      <c r="E885" s="302">
        <v>1</v>
      </c>
      <c r="F885" s="302">
        <v>100</v>
      </c>
      <c r="G885" s="305">
        <v>128</v>
      </c>
      <c r="H885" s="301"/>
      <c r="I885" s="299"/>
    </row>
    <row r="886" spans="1:9" ht="13.5" customHeight="1">
      <c r="A886" s="302" t="s">
        <v>1933</v>
      </c>
      <c r="B886" s="302" t="s">
        <v>1934</v>
      </c>
      <c r="C886" s="303" t="s">
        <v>1935</v>
      </c>
      <c r="D886" s="304" t="s">
        <v>1932</v>
      </c>
      <c r="E886" s="302">
        <v>1</v>
      </c>
      <c r="F886" s="302">
        <v>1000</v>
      </c>
      <c r="G886" s="305">
        <v>1080</v>
      </c>
      <c r="H886" s="301"/>
      <c r="I886" s="299"/>
    </row>
    <row r="887" spans="1:9" ht="13.5" customHeight="1">
      <c r="A887" s="302" t="s">
        <v>1936</v>
      </c>
      <c r="B887" s="302" t="s">
        <v>1901</v>
      </c>
      <c r="C887" s="303" t="s">
        <v>1937</v>
      </c>
      <c r="D887" s="304" t="s">
        <v>1932</v>
      </c>
      <c r="E887" s="302">
        <v>1</v>
      </c>
      <c r="F887" s="302">
        <v>150</v>
      </c>
      <c r="G887" s="305">
        <v>190</v>
      </c>
      <c r="H887" s="301"/>
      <c r="I887" s="299"/>
    </row>
    <row r="888" spans="1:9" ht="13.5" customHeight="1">
      <c r="A888" s="302" t="s">
        <v>1938</v>
      </c>
      <c r="B888" s="302" t="s">
        <v>1904</v>
      </c>
      <c r="C888" s="303" t="s">
        <v>1939</v>
      </c>
      <c r="D888" s="304" t="s">
        <v>1932</v>
      </c>
      <c r="E888" s="302">
        <v>1</v>
      </c>
      <c r="F888" s="302">
        <v>175</v>
      </c>
      <c r="G888" s="305">
        <v>208</v>
      </c>
      <c r="H888" s="301"/>
      <c r="I888" s="299"/>
    </row>
    <row r="889" spans="1:9" ht="13.5" customHeight="1">
      <c r="A889" s="302" t="s">
        <v>1940</v>
      </c>
      <c r="B889" s="302" t="s">
        <v>1907</v>
      </c>
      <c r="C889" s="303" t="s">
        <v>1941</v>
      </c>
      <c r="D889" s="304" t="s">
        <v>1932</v>
      </c>
      <c r="E889" s="302">
        <v>1</v>
      </c>
      <c r="F889" s="302">
        <v>200</v>
      </c>
      <c r="G889" s="305">
        <v>232</v>
      </c>
      <c r="H889" s="301"/>
      <c r="I889" s="299"/>
    </row>
    <row r="890" spans="1:9" ht="13.5" customHeight="1">
      <c r="A890" s="302" t="s">
        <v>1942</v>
      </c>
      <c r="B890" s="302" t="s">
        <v>1910</v>
      </c>
      <c r="C890" s="303" t="s">
        <v>1943</v>
      </c>
      <c r="D890" s="304" t="s">
        <v>1932</v>
      </c>
      <c r="E890" s="302">
        <v>1</v>
      </c>
      <c r="F890" s="302">
        <v>250</v>
      </c>
      <c r="G890" s="305">
        <v>288</v>
      </c>
      <c r="H890" s="301"/>
      <c r="I890" s="299"/>
    </row>
    <row r="891" spans="1:9" ht="13.5" customHeight="1">
      <c r="A891" s="302" t="s">
        <v>1944</v>
      </c>
      <c r="B891" s="302" t="s">
        <v>1913</v>
      </c>
      <c r="C891" s="303" t="s">
        <v>1945</v>
      </c>
      <c r="D891" s="304" t="s">
        <v>1932</v>
      </c>
      <c r="E891" s="302">
        <v>1</v>
      </c>
      <c r="F891" s="302">
        <v>300</v>
      </c>
      <c r="G891" s="305">
        <v>342</v>
      </c>
      <c r="H891" s="301"/>
      <c r="I891" s="299"/>
    </row>
    <row r="892" spans="1:9" ht="13.5" customHeight="1">
      <c r="A892" s="302" t="s">
        <v>1946</v>
      </c>
      <c r="B892" s="302" t="s">
        <v>1916</v>
      </c>
      <c r="C892" s="303" t="s">
        <v>1947</v>
      </c>
      <c r="D892" s="304" t="s">
        <v>1932</v>
      </c>
      <c r="E892" s="302">
        <v>1</v>
      </c>
      <c r="F892" s="302">
        <v>320</v>
      </c>
      <c r="G892" s="305">
        <v>368</v>
      </c>
      <c r="H892" s="301"/>
      <c r="I892" s="299"/>
    </row>
    <row r="893" spans="1:9" ht="13.5" customHeight="1">
      <c r="A893" s="302" t="s">
        <v>1948</v>
      </c>
      <c r="B893" s="302" t="s">
        <v>1919</v>
      </c>
      <c r="C893" s="303" t="s">
        <v>1949</v>
      </c>
      <c r="D893" s="304" t="s">
        <v>1932</v>
      </c>
      <c r="E893" s="302">
        <v>1</v>
      </c>
      <c r="F893" s="302">
        <v>350</v>
      </c>
      <c r="G893" s="305">
        <v>400</v>
      </c>
      <c r="H893" s="301"/>
      <c r="I893" s="299"/>
    </row>
    <row r="894" spans="1:9" ht="13.5" customHeight="1">
      <c r="A894" s="302" t="s">
        <v>1950</v>
      </c>
      <c r="B894" s="302" t="s">
        <v>1922</v>
      </c>
      <c r="C894" s="303" t="s">
        <v>1951</v>
      </c>
      <c r="D894" s="304" t="s">
        <v>1932</v>
      </c>
      <c r="E894" s="302">
        <v>1</v>
      </c>
      <c r="F894" s="302">
        <v>400</v>
      </c>
      <c r="G894" s="305">
        <v>450</v>
      </c>
      <c r="H894" s="301"/>
      <c r="I894" s="299"/>
    </row>
    <row r="895" spans="1:9" ht="13.5" customHeight="1">
      <c r="A895" s="302" t="s">
        <v>1952</v>
      </c>
      <c r="B895" s="302" t="s">
        <v>1925</v>
      </c>
      <c r="C895" s="303" t="s">
        <v>1953</v>
      </c>
      <c r="D895" s="304" t="s">
        <v>1932</v>
      </c>
      <c r="E895" s="302">
        <v>1</v>
      </c>
      <c r="F895" s="302">
        <v>450</v>
      </c>
      <c r="G895" s="305">
        <v>506</v>
      </c>
      <c r="H895" s="301"/>
      <c r="I895" s="299"/>
    </row>
    <row r="896" spans="1:9" ht="13.5" customHeight="1">
      <c r="A896" s="302" t="s">
        <v>1954</v>
      </c>
      <c r="B896" s="302" t="s">
        <v>1928</v>
      </c>
      <c r="C896" s="303" t="s">
        <v>1955</v>
      </c>
      <c r="D896" s="304" t="s">
        <v>1932</v>
      </c>
      <c r="E896" s="302">
        <v>1</v>
      </c>
      <c r="F896" s="302">
        <v>750</v>
      </c>
      <c r="G896" s="305">
        <v>815</v>
      </c>
      <c r="H896" s="301"/>
      <c r="I896" s="299"/>
    </row>
    <row r="897" spans="1:9" ht="13.5" customHeight="1">
      <c r="A897" s="302"/>
      <c r="B897" s="302"/>
      <c r="C897" s="303"/>
      <c r="D897" s="304"/>
      <c r="E897" s="302"/>
      <c r="F897" s="302"/>
      <c r="G897" s="305"/>
      <c r="H897" s="301"/>
      <c r="I897" s="299"/>
    </row>
    <row r="898" spans="1:9" ht="13.5" customHeight="1">
      <c r="A898" s="302"/>
      <c r="B898" s="302"/>
      <c r="C898" s="300" t="s">
        <v>1956</v>
      </c>
      <c r="D898" s="304"/>
      <c r="E898" s="302"/>
      <c r="F898" s="302"/>
      <c r="G898" s="305"/>
      <c r="H898" s="301"/>
      <c r="I898" s="299"/>
    </row>
    <row r="899" spans="1:9" ht="13.5" customHeight="1">
      <c r="A899" s="302" t="s">
        <v>1957</v>
      </c>
      <c r="B899" s="302" t="s">
        <v>1958</v>
      </c>
      <c r="C899" s="303" t="s">
        <v>1959</v>
      </c>
      <c r="D899" s="304" t="s">
        <v>1796</v>
      </c>
      <c r="E899" s="302">
        <v>1</v>
      </c>
      <c r="F899" s="302">
        <v>100</v>
      </c>
      <c r="G899" s="305">
        <v>125</v>
      </c>
      <c r="H899" s="301"/>
      <c r="I899" s="299"/>
    </row>
    <row r="900" spans="1:9" ht="13.5" customHeight="1">
      <c r="A900" s="302" t="s">
        <v>1960</v>
      </c>
      <c r="B900" s="302" t="s">
        <v>1961</v>
      </c>
      <c r="C900" s="303" t="s">
        <v>1962</v>
      </c>
      <c r="D900" s="304" t="s">
        <v>1796</v>
      </c>
      <c r="E900" s="302">
        <v>1</v>
      </c>
      <c r="F900" s="302">
        <v>1000</v>
      </c>
      <c r="G900" s="305">
        <v>1075</v>
      </c>
      <c r="H900" s="301"/>
      <c r="I900" s="299"/>
    </row>
    <row r="901" spans="1:9" ht="13.5" customHeight="1">
      <c r="A901" s="302" t="s">
        <v>1963</v>
      </c>
      <c r="B901" s="302" t="s">
        <v>1964</v>
      </c>
      <c r="C901" s="303" t="s">
        <v>1965</v>
      </c>
      <c r="D901" s="304" t="s">
        <v>1796</v>
      </c>
      <c r="E901" s="302">
        <v>1</v>
      </c>
      <c r="F901" s="302">
        <v>175</v>
      </c>
      <c r="G901" s="305">
        <v>205</v>
      </c>
      <c r="H901" s="301"/>
      <c r="I901" s="299"/>
    </row>
    <row r="902" spans="1:9" ht="13.5" customHeight="1">
      <c r="A902" s="302" t="s">
        <v>1966</v>
      </c>
      <c r="B902" s="302" t="s">
        <v>1967</v>
      </c>
      <c r="C902" s="303" t="s">
        <v>1968</v>
      </c>
      <c r="D902" s="304" t="s">
        <v>1796</v>
      </c>
      <c r="E902" s="302">
        <v>1</v>
      </c>
      <c r="F902" s="302">
        <v>250</v>
      </c>
      <c r="G902" s="305">
        <v>290</v>
      </c>
      <c r="H902" s="301"/>
      <c r="I902" s="299"/>
    </row>
    <row r="903" spans="1:9" ht="13.5" customHeight="1">
      <c r="A903" s="302" t="s">
        <v>1969</v>
      </c>
      <c r="B903" s="302" t="s">
        <v>1970</v>
      </c>
      <c r="C903" s="303" t="s">
        <v>1971</v>
      </c>
      <c r="D903" s="304" t="s">
        <v>1796</v>
      </c>
      <c r="E903" s="302">
        <v>1</v>
      </c>
      <c r="F903" s="302">
        <v>40</v>
      </c>
      <c r="G903" s="305">
        <v>50</v>
      </c>
      <c r="H903" s="301"/>
      <c r="I903" s="299"/>
    </row>
    <row r="904" spans="1:9" ht="13.5" customHeight="1">
      <c r="A904" s="302" t="s">
        <v>1972</v>
      </c>
      <c r="B904" s="302" t="s">
        <v>1973</v>
      </c>
      <c r="C904" s="303" t="s">
        <v>1974</v>
      </c>
      <c r="D904" s="304" t="s">
        <v>1796</v>
      </c>
      <c r="E904" s="302">
        <v>1</v>
      </c>
      <c r="F904" s="302">
        <v>400</v>
      </c>
      <c r="G904" s="305">
        <v>455</v>
      </c>
      <c r="H904" s="301"/>
      <c r="I904" s="299"/>
    </row>
    <row r="905" spans="1:9" ht="13.5" customHeight="1">
      <c r="A905" s="302" t="s">
        <v>1975</v>
      </c>
      <c r="B905" s="302" t="s">
        <v>1973</v>
      </c>
      <c r="C905" s="303" t="s">
        <v>0</v>
      </c>
      <c r="D905" s="304" t="s">
        <v>1796</v>
      </c>
      <c r="E905" s="302">
        <v>2</v>
      </c>
      <c r="F905" s="302">
        <v>400</v>
      </c>
      <c r="G905" s="305">
        <v>910</v>
      </c>
      <c r="H905" s="301"/>
      <c r="I905" s="299"/>
    </row>
    <row r="906" spans="1:9" ht="13.5" customHeight="1">
      <c r="A906" s="302" t="s">
        <v>1</v>
      </c>
      <c r="B906" s="302" t="s">
        <v>2</v>
      </c>
      <c r="C906" s="303" t="s">
        <v>3</v>
      </c>
      <c r="D906" s="304" t="s">
        <v>1796</v>
      </c>
      <c r="E906" s="302">
        <v>1</v>
      </c>
      <c r="F906" s="302">
        <v>50</v>
      </c>
      <c r="G906" s="305">
        <v>74</v>
      </c>
      <c r="H906" s="301"/>
      <c r="I906" s="299"/>
    </row>
    <row r="907" spans="1:9" ht="13.5" customHeight="1">
      <c r="A907" s="302" t="s">
        <v>4</v>
      </c>
      <c r="B907" s="302" t="s">
        <v>5</v>
      </c>
      <c r="C907" s="303" t="s">
        <v>6</v>
      </c>
      <c r="D907" s="304" t="s">
        <v>1796</v>
      </c>
      <c r="E907" s="302">
        <v>1</v>
      </c>
      <c r="F907" s="302">
        <v>700</v>
      </c>
      <c r="G907" s="305">
        <v>780</v>
      </c>
      <c r="H907" s="301"/>
      <c r="I907" s="299"/>
    </row>
    <row r="908" spans="1:9" ht="13.5" customHeight="1">
      <c r="A908" s="302" t="s">
        <v>7</v>
      </c>
      <c r="B908" s="302" t="s">
        <v>8</v>
      </c>
      <c r="C908" s="303" t="s">
        <v>9</v>
      </c>
      <c r="D908" s="304" t="s">
        <v>1796</v>
      </c>
      <c r="E908" s="302">
        <v>1</v>
      </c>
      <c r="F908" s="302">
        <v>75</v>
      </c>
      <c r="G908" s="305">
        <v>93</v>
      </c>
      <c r="H908" s="301"/>
      <c r="I908" s="299"/>
    </row>
    <row r="909" spans="1:9" ht="13.5" customHeight="1">
      <c r="A909" s="302"/>
      <c r="B909" s="302"/>
      <c r="C909" s="303"/>
      <c r="D909" s="304"/>
      <c r="E909" s="302"/>
      <c r="F909" s="302"/>
      <c r="G909" s="305"/>
      <c r="H909" s="301"/>
      <c r="I909" s="299"/>
    </row>
    <row r="910" spans="1:9" ht="13.5" customHeight="1">
      <c r="A910" s="302"/>
      <c r="B910" s="302"/>
      <c r="C910" s="300" t="s">
        <v>2222</v>
      </c>
      <c r="D910" s="304"/>
      <c r="E910" s="302"/>
      <c r="F910" s="302"/>
      <c r="G910" s="305"/>
      <c r="H910" s="301"/>
      <c r="I910" s="299"/>
    </row>
    <row r="911" spans="1:9" ht="13.5" customHeight="1">
      <c r="A911" s="302" t="s">
        <v>1981</v>
      </c>
      <c r="B911" s="302" t="s">
        <v>1981</v>
      </c>
      <c r="C911" s="303" t="s">
        <v>1981</v>
      </c>
      <c r="D911" s="304" t="s">
        <v>1981</v>
      </c>
      <c r="E911" s="302" t="s">
        <v>1981</v>
      </c>
      <c r="F911" s="302" t="s">
        <v>1981</v>
      </c>
      <c r="G911" s="305" t="s">
        <v>1981</v>
      </c>
      <c r="H911" s="301"/>
      <c r="I911" s="299"/>
    </row>
    <row r="912" spans="1:9" ht="13.5" customHeight="1">
      <c r="A912" s="302" t="s">
        <v>12</v>
      </c>
      <c r="B912" s="302" t="s">
        <v>355</v>
      </c>
      <c r="C912" s="321" t="s">
        <v>13</v>
      </c>
      <c r="D912" s="304"/>
      <c r="E912" s="302">
        <v>0</v>
      </c>
      <c r="F912" s="302">
        <v>0</v>
      </c>
      <c r="G912" s="305">
        <v>0</v>
      </c>
      <c r="H912" s="301"/>
      <c r="I912" s="299"/>
    </row>
    <row r="913" spans="1:9" ht="13.5" customHeight="1">
      <c r="A913" s="302" t="s">
        <v>10</v>
      </c>
      <c r="B913" s="302" t="s">
        <v>355</v>
      </c>
      <c r="C913" s="321" t="s">
        <v>11</v>
      </c>
      <c r="D913" s="304"/>
      <c r="E913" s="302">
        <v>0</v>
      </c>
      <c r="F913" s="302">
        <v>0</v>
      </c>
      <c r="G913" s="305">
        <v>0</v>
      </c>
      <c r="H913" s="301"/>
      <c r="I913" s="299"/>
    </row>
    <row r="914" spans="1:9" ht="13.5" customHeight="1">
      <c r="A914" s="302"/>
      <c r="B914" s="302"/>
      <c r="C914" s="321"/>
      <c r="D914" s="304"/>
      <c r="E914" s="302"/>
      <c r="F914" s="302"/>
      <c r="G914" s="305"/>
      <c r="H914" s="301"/>
      <c r="I914" s="299"/>
    </row>
    <row r="915" spans="1:9" ht="13.5" customHeight="1">
      <c r="A915" s="322"/>
      <c r="B915" s="322"/>
      <c r="C915" s="323" t="s">
        <v>2075</v>
      </c>
      <c r="D915" s="324"/>
      <c r="E915" s="322"/>
      <c r="F915" s="322"/>
      <c r="G915" s="325"/>
      <c r="H915" s="301"/>
      <c r="I915" s="299"/>
    </row>
    <row r="916" spans="1:9" ht="13.5" customHeight="1">
      <c r="A916" s="146" t="s">
        <v>2076</v>
      </c>
      <c r="B916" s="146"/>
      <c r="C916" s="326" t="str">
        <f>'Controls User Input'!H4</f>
        <v>Edit</v>
      </c>
      <c r="D916" s="327"/>
      <c r="E916" s="146"/>
      <c r="F916" s="146"/>
      <c r="G916" s="328" t="str">
        <f>'Controls User Input'!I4</f>
        <v>Edit</v>
      </c>
      <c r="H916" s="301"/>
      <c r="I916" s="299"/>
    </row>
    <row r="917" spans="1:9" ht="13.5" customHeight="1">
      <c r="A917" s="146" t="s">
        <v>2077</v>
      </c>
      <c r="B917" s="146"/>
      <c r="C917" s="326" t="str">
        <f>'Controls User Input'!H5</f>
        <v>Edit</v>
      </c>
      <c r="D917" s="327"/>
      <c r="E917" s="146"/>
      <c r="F917" s="146"/>
      <c r="G917" s="328" t="str">
        <f>'Controls User Input'!I5</f>
        <v>Edit</v>
      </c>
      <c r="H917" s="301"/>
      <c r="I917" s="299"/>
    </row>
    <row r="918" spans="1:9" ht="13.5" customHeight="1">
      <c r="A918" s="146" t="s">
        <v>2078</v>
      </c>
      <c r="B918" s="146"/>
      <c r="C918" s="326" t="str">
        <f>'Controls User Input'!H6</f>
        <v>Edit</v>
      </c>
      <c r="D918" s="327"/>
      <c r="E918" s="146"/>
      <c r="F918" s="146"/>
      <c r="G918" s="328" t="str">
        <f>'Controls User Input'!I6</f>
        <v>Edit</v>
      </c>
      <c r="H918" s="301"/>
      <c r="I918" s="299"/>
    </row>
    <row r="919" spans="1:9" ht="13.5" customHeight="1">
      <c r="A919" s="146" t="s">
        <v>2079</v>
      </c>
      <c r="B919" s="146"/>
      <c r="C919" s="326" t="str">
        <f>'Controls User Input'!H7</f>
        <v>Edit</v>
      </c>
      <c r="D919" s="327"/>
      <c r="E919" s="146"/>
      <c r="F919" s="146"/>
      <c r="G919" s="328" t="str">
        <f>'Controls User Input'!I7</f>
        <v>Edit</v>
      </c>
      <c r="H919" s="301"/>
      <c r="I919" s="299"/>
    </row>
    <row r="920" spans="1:9" ht="13.5" customHeight="1">
      <c r="A920" s="146" t="s">
        <v>2080</v>
      </c>
      <c r="B920" s="146"/>
      <c r="C920" s="326" t="str">
        <f>'Controls User Input'!H8</f>
        <v>Edit</v>
      </c>
      <c r="D920" s="327"/>
      <c r="E920" s="146"/>
      <c r="F920" s="146"/>
      <c r="G920" s="328" t="str">
        <f>'Controls User Input'!I8</f>
        <v>Edit</v>
      </c>
      <c r="H920" s="301"/>
      <c r="I920" s="299"/>
    </row>
    <row r="921" spans="1:9" ht="13.5" customHeight="1">
      <c r="A921" s="146" t="s">
        <v>2081</v>
      </c>
      <c r="B921" s="146"/>
      <c r="C921" s="326" t="str">
        <f>'Controls User Input'!H9</f>
        <v>Edit</v>
      </c>
      <c r="D921" s="327"/>
      <c r="E921" s="146"/>
      <c r="F921" s="146"/>
      <c r="G921" s="328" t="str">
        <f>'Controls User Input'!I9</f>
        <v>Edit</v>
      </c>
      <c r="H921" s="301"/>
      <c r="I921" s="299"/>
    </row>
    <row r="922" spans="1:9" ht="13.5" customHeight="1">
      <c r="A922" s="146" t="s">
        <v>2082</v>
      </c>
      <c r="B922" s="146"/>
      <c r="C922" s="326" t="str">
        <f>'Controls User Input'!H10</f>
        <v>Edit</v>
      </c>
      <c r="D922" s="327"/>
      <c r="E922" s="146"/>
      <c r="F922" s="146"/>
      <c r="G922" s="328" t="str">
        <f>'Controls User Input'!I10</f>
        <v>Edit</v>
      </c>
      <c r="H922" s="301"/>
      <c r="I922" s="299"/>
    </row>
    <row r="923" spans="1:9" ht="13.5" customHeight="1">
      <c r="A923" s="146" t="s">
        <v>2083</v>
      </c>
      <c r="B923" s="146"/>
      <c r="C923" s="326" t="str">
        <f>'Controls User Input'!H11</f>
        <v>Edit</v>
      </c>
      <c r="D923" s="327"/>
      <c r="E923" s="146"/>
      <c r="F923" s="146"/>
      <c r="G923" s="328" t="str">
        <f>'Controls User Input'!I11</f>
        <v>Edit</v>
      </c>
      <c r="H923" s="301"/>
      <c r="I923" s="299"/>
    </row>
    <row r="924" spans="1:9" ht="13.5" customHeight="1">
      <c r="A924" s="146" t="s">
        <v>2084</v>
      </c>
      <c r="B924" s="146"/>
      <c r="C924" s="326" t="str">
        <f>'Controls User Input'!H12</f>
        <v>Edit</v>
      </c>
      <c r="D924" s="327"/>
      <c r="E924" s="146"/>
      <c r="F924" s="146"/>
      <c r="G924" s="328" t="str">
        <f>'Controls User Input'!I12</f>
        <v>Edit</v>
      </c>
      <c r="H924" s="301"/>
      <c r="I924" s="299"/>
    </row>
    <row r="925" spans="1:9" ht="13.5" customHeight="1">
      <c r="A925" s="146" t="s">
        <v>2085</v>
      </c>
      <c r="B925" s="146"/>
      <c r="C925" s="326" t="str">
        <f>'Controls User Input'!H13</f>
        <v>Edit</v>
      </c>
      <c r="D925" s="327"/>
      <c r="E925" s="146"/>
      <c r="F925" s="146"/>
      <c r="G925" s="328" t="str">
        <f>'Controls User Input'!I13</f>
        <v>Edit</v>
      </c>
      <c r="H925" s="301"/>
      <c r="I925" s="299"/>
    </row>
    <row r="926" spans="1:9" ht="13.5" customHeight="1">
      <c r="A926" s="146" t="s">
        <v>2086</v>
      </c>
      <c r="B926" s="146"/>
      <c r="C926" s="326" t="str">
        <f>'Controls User Input'!H14</f>
        <v>Edit</v>
      </c>
      <c r="D926" s="327"/>
      <c r="E926" s="146"/>
      <c r="F926" s="146"/>
      <c r="G926" s="328" t="str">
        <f>'Controls User Input'!I14</f>
        <v>Edit</v>
      </c>
      <c r="H926" s="301"/>
      <c r="I926" s="299"/>
    </row>
    <row r="927" spans="1:9" ht="13.5" customHeight="1">
      <c r="A927" s="146" t="s">
        <v>2087</v>
      </c>
      <c r="B927" s="146"/>
      <c r="C927" s="326" t="str">
        <f>'Controls User Input'!H15</f>
        <v>Edit</v>
      </c>
      <c r="D927" s="327"/>
      <c r="E927" s="146"/>
      <c r="F927" s="146"/>
      <c r="G927" s="328" t="str">
        <f>'Controls User Input'!I15</f>
        <v>Edit</v>
      </c>
      <c r="H927" s="301"/>
      <c r="I927" s="299"/>
    </row>
    <row r="928" spans="1:9" ht="13.5" customHeight="1">
      <c r="A928" s="146" t="s">
        <v>2088</v>
      </c>
      <c r="B928" s="146"/>
      <c r="C928" s="326" t="str">
        <f>'Controls User Input'!H16</f>
        <v>Edit</v>
      </c>
      <c r="D928" s="327"/>
      <c r="E928" s="146"/>
      <c r="F928" s="146"/>
      <c r="G928" s="328" t="str">
        <f>'Controls User Input'!I16</f>
        <v>Edit</v>
      </c>
      <c r="H928" s="301"/>
      <c r="I928" s="299"/>
    </row>
    <row r="929" spans="1:9" ht="13.5" customHeight="1">
      <c r="A929" s="146" t="s">
        <v>2089</v>
      </c>
      <c r="B929" s="146"/>
      <c r="C929" s="326" t="str">
        <f>'Controls User Input'!H17</f>
        <v>Edit</v>
      </c>
      <c r="D929" s="327"/>
      <c r="E929" s="146"/>
      <c r="F929" s="146"/>
      <c r="G929" s="328" t="str">
        <f>'Controls User Input'!I17</f>
        <v>Edit</v>
      </c>
      <c r="H929" s="301"/>
      <c r="I929" s="299"/>
    </row>
    <row r="930" spans="1:9" ht="13.5" customHeight="1">
      <c r="A930" s="146" t="s">
        <v>2090</v>
      </c>
      <c r="B930" s="146"/>
      <c r="C930" s="326" t="str">
        <f>'Controls User Input'!H18</f>
        <v>Edit</v>
      </c>
      <c r="D930" s="327"/>
      <c r="E930" s="146"/>
      <c r="F930" s="146"/>
      <c r="G930" s="328" t="str">
        <f>'Controls User Input'!I18</f>
        <v>Edit</v>
      </c>
      <c r="H930" s="301"/>
      <c r="I930" s="299"/>
    </row>
    <row r="931" spans="1:9" ht="13.5" customHeight="1">
      <c r="A931" s="146" t="s">
        <v>2091</v>
      </c>
      <c r="B931" s="146"/>
      <c r="C931" s="326" t="str">
        <f>'Controls User Input'!H19</f>
        <v>Edit</v>
      </c>
      <c r="D931" s="327"/>
      <c r="E931" s="146"/>
      <c r="F931" s="146"/>
      <c r="G931" s="328" t="str">
        <f>'Controls User Input'!I19</f>
        <v>Edit</v>
      </c>
      <c r="H931" s="301"/>
      <c r="I931" s="299"/>
    </row>
    <row r="932" spans="1:9" ht="13.5" customHeight="1">
      <c r="A932" s="146" t="s">
        <v>2092</v>
      </c>
      <c r="B932" s="146"/>
      <c r="C932" s="326" t="str">
        <f>'Controls User Input'!H20</f>
        <v>Edit</v>
      </c>
      <c r="D932" s="327"/>
      <c r="E932" s="146"/>
      <c r="F932" s="146"/>
      <c r="G932" s="328" t="str">
        <f>'Controls User Input'!I20</f>
        <v>Edit</v>
      </c>
      <c r="H932" s="301"/>
      <c r="I932" s="299"/>
    </row>
    <row r="933" spans="1:9" ht="13.5" customHeight="1">
      <c r="A933" s="146" t="s">
        <v>2093</v>
      </c>
      <c r="B933" s="146"/>
      <c r="C933" s="326" t="str">
        <f>'Controls User Input'!H21</f>
        <v>Edit</v>
      </c>
      <c r="D933" s="327"/>
      <c r="E933" s="146"/>
      <c r="F933" s="146"/>
      <c r="G933" s="328" t="str">
        <f>'Controls User Input'!I21</f>
        <v>Edit</v>
      </c>
      <c r="H933" s="301"/>
      <c r="I933" s="299"/>
    </row>
    <row r="934" spans="1:9" ht="13.5" customHeight="1">
      <c r="A934" s="146" t="s">
        <v>2094</v>
      </c>
      <c r="B934" s="146"/>
      <c r="C934" s="326" t="str">
        <f>'Controls User Input'!H22</f>
        <v>Edit</v>
      </c>
      <c r="D934" s="327"/>
      <c r="E934" s="146"/>
      <c r="F934" s="146"/>
      <c r="G934" s="328" t="str">
        <f>'Controls User Input'!I22</f>
        <v>Edit</v>
      </c>
      <c r="H934" s="301"/>
      <c r="I934" s="299"/>
    </row>
    <row r="935" spans="1:9" ht="13.5" customHeight="1">
      <c r="A935" s="146" t="s">
        <v>2095</v>
      </c>
      <c r="B935" s="146"/>
      <c r="C935" s="326" t="str">
        <f>'Controls User Input'!H23</f>
        <v>Edit</v>
      </c>
      <c r="D935" s="327"/>
      <c r="E935" s="146"/>
      <c r="F935" s="146"/>
      <c r="G935" s="328" t="str">
        <f>'Controls User Input'!I23</f>
        <v>Edit</v>
      </c>
      <c r="H935" s="301"/>
      <c r="I935" s="299"/>
    </row>
    <row r="936" spans="1:9" ht="13.5" customHeight="1">
      <c r="A936" s="146" t="s">
        <v>2096</v>
      </c>
      <c r="B936" s="146"/>
      <c r="C936" s="326" t="str">
        <f>'Controls User Input'!H24</f>
        <v>Edit</v>
      </c>
      <c r="D936" s="327"/>
      <c r="E936" s="146"/>
      <c r="F936" s="146"/>
      <c r="G936" s="328" t="str">
        <f>'Controls User Input'!I24</f>
        <v>Edit</v>
      </c>
      <c r="H936" s="301"/>
      <c r="I936" s="299"/>
    </row>
    <row r="937" spans="1:9" ht="13.5" customHeight="1">
      <c r="A937" s="146" t="s">
        <v>2097</v>
      </c>
      <c r="B937" s="146"/>
      <c r="C937" s="326" t="str">
        <f>'Controls User Input'!H25</f>
        <v>Edit</v>
      </c>
      <c r="D937" s="327"/>
      <c r="E937" s="146"/>
      <c r="F937" s="146"/>
      <c r="G937" s="328" t="str">
        <f>'Controls User Input'!I25</f>
        <v>Edit</v>
      </c>
      <c r="H937" s="301"/>
      <c r="I937" s="299"/>
    </row>
    <row r="938" spans="1:9" ht="13.5" customHeight="1">
      <c r="A938" s="146" t="s">
        <v>2098</v>
      </c>
      <c r="B938" s="146"/>
      <c r="C938" s="326" t="str">
        <f>'Controls User Input'!H26</f>
        <v>Edit</v>
      </c>
      <c r="D938" s="327"/>
      <c r="E938" s="146"/>
      <c r="F938" s="146"/>
      <c r="G938" s="328" t="str">
        <f>'Controls User Input'!I26</f>
        <v>Edit</v>
      </c>
      <c r="H938" s="301"/>
      <c r="I938" s="299"/>
    </row>
    <row r="939" spans="1:9" ht="13.5" customHeight="1">
      <c r="A939" s="146" t="s">
        <v>2099</v>
      </c>
      <c r="B939" s="146"/>
      <c r="C939" s="326" t="str">
        <f>'Controls User Input'!H27</f>
        <v>Edit</v>
      </c>
      <c r="D939" s="327"/>
      <c r="E939" s="146"/>
      <c r="F939" s="146"/>
      <c r="G939" s="328" t="str">
        <f>'Controls User Input'!I27</f>
        <v>Edit</v>
      </c>
      <c r="H939" s="301"/>
      <c r="I939" s="299"/>
    </row>
    <row r="940" spans="1:9" ht="13.5" customHeight="1">
      <c r="A940" s="146" t="s">
        <v>2100</v>
      </c>
      <c r="B940" s="146"/>
      <c r="C940" s="326" t="str">
        <f>'Controls User Input'!H28</f>
        <v>Edit</v>
      </c>
      <c r="D940" s="327"/>
      <c r="E940" s="146"/>
      <c r="F940" s="146"/>
      <c r="G940" s="328" t="str">
        <f>'Controls User Input'!I28</f>
        <v>Edit</v>
      </c>
      <c r="H940" s="301"/>
      <c r="I940" s="299"/>
    </row>
    <row r="941" spans="1:9" ht="13.5" customHeight="1">
      <c r="A941" s="146" t="s">
        <v>2144</v>
      </c>
      <c r="B941" s="146"/>
      <c r="C941" s="326" t="str">
        <f>'Controls User Input'!H29</f>
        <v>Edit</v>
      </c>
      <c r="D941" s="327"/>
      <c r="E941" s="146"/>
      <c r="F941" s="146"/>
      <c r="G941" s="328" t="str">
        <f>'Controls User Input'!I29</f>
        <v>Edit</v>
      </c>
      <c r="H941" s="301"/>
      <c r="I941" s="299"/>
    </row>
    <row r="942" spans="1:9" ht="13.5" customHeight="1">
      <c r="A942" s="146" t="s">
        <v>2145</v>
      </c>
      <c r="B942" s="146"/>
      <c r="C942" s="326" t="str">
        <f>'Controls User Input'!H30</f>
        <v>Edit</v>
      </c>
      <c r="D942" s="327"/>
      <c r="E942" s="146"/>
      <c r="F942" s="146"/>
      <c r="G942" s="328" t="str">
        <f>'Controls User Input'!I30</f>
        <v>Edit</v>
      </c>
      <c r="H942" s="301"/>
      <c r="I942" s="299"/>
    </row>
    <row r="943" spans="1:9" ht="13.5" customHeight="1">
      <c r="A943" s="146" t="s">
        <v>2146</v>
      </c>
      <c r="B943" s="146"/>
      <c r="C943" s="326" t="str">
        <f>'Controls User Input'!H31</f>
        <v>Edit</v>
      </c>
      <c r="D943" s="327"/>
      <c r="E943" s="146"/>
      <c r="F943" s="146"/>
      <c r="G943" s="328" t="str">
        <f>'Controls User Input'!I31</f>
        <v>Edit</v>
      </c>
      <c r="H943" s="301"/>
      <c r="I943" s="299"/>
    </row>
    <row r="944" spans="1:9" ht="13.5" customHeight="1">
      <c r="A944" s="146" t="s">
        <v>2147</v>
      </c>
      <c r="B944" s="146"/>
      <c r="C944" s="326" t="str">
        <f>'Controls User Input'!H32</f>
        <v>Edit</v>
      </c>
      <c r="D944" s="327"/>
      <c r="E944" s="146"/>
      <c r="F944" s="146"/>
      <c r="G944" s="328" t="str">
        <f>'Controls User Input'!I32</f>
        <v>Edit</v>
      </c>
      <c r="H944" s="301"/>
      <c r="I944" s="299"/>
    </row>
    <row r="945" spans="1:9" ht="13.5" customHeight="1">
      <c r="A945" s="146" t="s">
        <v>2148</v>
      </c>
      <c r="B945" s="146"/>
      <c r="C945" s="326" t="str">
        <f>'Controls User Input'!H33</f>
        <v>Edit</v>
      </c>
      <c r="D945" s="327"/>
      <c r="E945" s="146"/>
      <c r="F945" s="146"/>
      <c r="G945" s="328" t="str">
        <f>'Controls User Input'!I33</f>
        <v>Edit</v>
      </c>
      <c r="H945" s="301"/>
      <c r="I945" s="299"/>
    </row>
    <row r="946" spans="1:9" ht="13.5" customHeight="1">
      <c r="A946" s="146" t="s">
        <v>2149</v>
      </c>
      <c r="B946" s="146"/>
      <c r="C946" s="326" t="str">
        <f>'Controls User Input'!H34</f>
        <v>Edit</v>
      </c>
      <c r="D946" s="327"/>
      <c r="E946" s="146"/>
      <c r="F946" s="146"/>
      <c r="G946" s="328" t="str">
        <f>'Controls User Input'!I34</f>
        <v>Edit</v>
      </c>
      <c r="H946" s="301"/>
      <c r="I946" s="299"/>
    </row>
    <row r="947" spans="1:9" ht="13.5" customHeight="1">
      <c r="A947" s="146" t="s">
        <v>2150</v>
      </c>
      <c r="B947" s="146"/>
      <c r="C947" s="326" t="str">
        <f>'Controls User Input'!H35</f>
        <v>Edit</v>
      </c>
      <c r="D947" s="327"/>
      <c r="E947" s="146"/>
      <c r="F947" s="146"/>
      <c r="G947" s="328" t="str">
        <f>'Controls User Input'!I35</f>
        <v>Edit</v>
      </c>
      <c r="H947" s="301"/>
      <c r="I947" s="299"/>
    </row>
    <row r="948" spans="1:9" ht="13.5" customHeight="1">
      <c r="A948" s="146" t="s">
        <v>2151</v>
      </c>
      <c r="B948" s="146"/>
      <c r="C948" s="326" t="str">
        <f>'Controls User Input'!H36</f>
        <v>Edit</v>
      </c>
      <c r="D948" s="327"/>
      <c r="E948" s="146"/>
      <c r="F948" s="146"/>
      <c r="G948" s="328" t="str">
        <f>'Controls User Input'!I36</f>
        <v>Edit</v>
      </c>
      <c r="H948" s="301"/>
      <c r="I948" s="299"/>
    </row>
    <row r="949" spans="1:9" ht="13.5" customHeight="1">
      <c r="A949" s="146" t="s">
        <v>2152</v>
      </c>
      <c r="B949" s="146"/>
      <c r="C949" s="326" t="str">
        <f>'Controls User Input'!H37</f>
        <v>Edit</v>
      </c>
      <c r="D949" s="327"/>
      <c r="E949" s="146"/>
      <c r="F949" s="146"/>
      <c r="G949" s="328" t="str">
        <f>'Controls User Input'!I37</f>
        <v>Edit</v>
      </c>
      <c r="H949" s="301"/>
      <c r="I949" s="299"/>
    </row>
    <row r="950" spans="1:9" ht="13.5" customHeight="1">
      <c r="A950" s="146" t="s">
        <v>2153</v>
      </c>
      <c r="B950" s="146"/>
      <c r="C950" s="326" t="str">
        <f>'Controls User Input'!H38</f>
        <v>Edit</v>
      </c>
      <c r="D950" s="327"/>
      <c r="E950" s="146"/>
      <c r="F950" s="146"/>
      <c r="G950" s="328" t="str">
        <f>'Controls User Input'!I38</f>
        <v>Edit</v>
      </c>
      <c r="H950" s="301"/>
      <c r="I950" s="299"/>
    </row>
    <row r="951" spans="1:9" ht="13.5" customHeight="1">
      <c r="A951" s="146" t="s">
        <v>2154</v>
      </c>
      <c r="B951" s="146"/>
      <c r="C951" s="326" t="str">
        <f>'Controls User Input'!H39</f>
        <v>Edit</v>
      </c>
      <c r="D951" s="327"/>
      <c r="E951" s="146"/>
      <c r="F951" s="146"/>
      <c r="G951" s="328" t="str">
        <f>'Controls User Input'!I39</f>
        <v>Edit</v>
      </c>
      <c r="H951" s="301"/>
      <c r="I951" s="299"/>
    </row>
    <row r="952" spans="1:9" ht="13.5" customHeight="1">
      <c r="A952" s="146" t="s">
        <v>2155</v>
      </c>
      <c r="B952" s="146"/>
      <c r="C952" s="326" t="str">
        <f>'Controls User Input'!H40</f>
        <v>Edit</v>
      </c>
      <c r="D952" s="327"/>
      <c r="E952" s="146"/>
      <c r="F952" s="146"/>
      <c r="G952" s="328" t="str">
        <f>'Controls User Input'!I40</f>
        <v>Edit</v>
      </c>
      <c r="H952" s="301"/>
      <c r="I952" s="299"/>
    </row>
    <row r="953" spans="1:9" ht="13.5" customHeight="1">
      <c r="A953" s="146" t="s">
        <v>2156</v>
      </c>
      <c r="B953" s="146"/>
      <c r="C953" s="326" t="str">
        <f>'Controls User Input'!H41</f>
        <v>Edit</v>
      </c>
      <c r="D953" s="327"/>
      <c r="E953" s="146"/>
      <c r="F953" s="146"/>
      <c r="G953" s="328" t="str">
        <f>'Controls User Input'!I41</f>
        <v>Edit</v>
      </c>
      <c r="H953" s="301"/>
      <c r="I953" s="299"/>
    </row>
    <row r="954" spans="1:9" ht="13.5" customHeight="1">
      <c r="A954" s="146" t="s">
        <v>2157</v>
      </c>
      <c r="B954" s="146"/>
      <c r="C954" s="326" t="str">
        <f>'Controls User Input'!H42</f>
        <v>Edit</v>
      </c>
      <c r="D954" s="327"/>
      <c r="E954" s="146"/>
      <c r="F954" s="146"/>
      <c r="G954" s="328" t="str">
        <f>'Controls User Input'!I42</f>
        <v>Edit</v>
      </c>
      <c r="H954" s="301"/>
      <c r="I954" s="299"/>
    </row>
    <row r="955" spans="1:9" ht="13.5" customHeight="1">
      <c r="A955" s="146" t="s">
        <v>2158</v>
      </c>
      <c r="B955" s="146"/>
      <c r="C955" s="326" t="str">
        <f>'Controls User Input'!H43</f>
        <v>Edit</v>
      </c>
      <c r="D955" s="327"/>
      <c r="E955" s="146"/>
      <c r="F955" s="146"/>
      <c r="G955" s="328" t="str">
        <f>'Controls User Input'!I43</f>
        <v>Edit</v>
      </c>
      <c r="H955" s="301"/>
      <c r="I955" s="299"/>
    </row>
    <row r="956" spans="1:9" ht="13.5" customHeight="1">
      <c r="A956" s="146" t="s">
        <v>2159</v>
      </c>
      <c r="B956" s="146"/>
      <c r="C956" s="326" t="str">
        <f>'Controls User Input'!H44</f>
        <v>Edit</v>
      </c>
      <c r="D956" s="327"/>
      <c r="E956" s="146"/>
      <c r="F956" s="146"/>
      <c r="G956" s="328" t="str">
        <f>'Controls User Input'!I44</f>
        <v>Edit</v>
      </c>
      <c r="H956" s="301"/>
      <c r="I956" s="299"/>
    </row>
    <row r="957" spans="1:9" ht="13.5" customHeight="1">
      <c r="A957" s="146" t="s">
        <v>2160</v>
      </c>
      <c r="B957" s="146"/>
      <c r="C957" s="326" t="str">
        <f>'Controls User Input'!H45</f>
        <v>Edit</v>
      </c>
      <c r="D957" s="327"/>
      <c r="E957" s="146"/>
      <c r="F957" s="146"/>
      <c r="G957" s="328" t="str">
        <f>'Controls User Input'!I45</f>
        <v>Edit</v>
      </c>
      <c r="H957" s="301"/>
      <c r="I957" s="299"/>
    </row>
    <row r="958" spans="1:9" ht="13.5" customHeight="1">
      <c r="A958" s="146" t="s">
        <v>2161</v>
      </c>
      <c r="B958" s="146"/>
      <c r="C958" s="326" t="str">
        <f>'Controls User Input'!H46</f>
        <v>Edit</v>
      </c>
      <c r="D958" s="327"/>
      <c r="E958" s="146"/>
      <c r="F958" s="146"/>
      <c r="G958" s="328" t="str">
        <f>'Controls User Input'!I46</f>
        <v>Edit</v>
      </c>
      <c r="H958" s="301"/>
      <c r="I958" s="299"/>
    </row>
    <row r="959" spans="1:9" ht="13.5" customHeight="1">
      <c r="A959" s="146" t="s">
        <v>2162</v>
      </c>
      <c r="B959" s="146"/>
      <c r="C959" s="326" t="str">
        <f>'Controls User Input'!H47</f>
        <v>Edit</v>
      </c>
      <c r="D959" s="327"/>
      <c r="E959" s="146"/>
      <c r="F959" s="146"/>
      <c r="G959" s="328" t="str">
        <f>'Controls User Input'!I47</f>
        <v>Edit</v>
      </c>
      <c r="H959" s="301"/>
      <c r="I959" s="299"/>
    </row>
    <row r="960" spans="1:9" ht="13.5" customHeight="1">
      <c r="A960" s="146" t="s">
        <v>2163</v>
      </c>
      <c r="B960" s="146"/>
      <c r="C960" s="326" t="str">
        <f>'Controls User Input'!H48</f>
        <v>Edit</v>
      </c>
      <c r="D960" s="327"/>
      <c r="E960" s="146"/>
      <c r="F960" s="146"/>
      <c r="G960" s="328" t="str">
        <f>'Controls User Input'!I48</f>
        <v>Edit</v>
      </c>
      <c r="H960" s="301"/>
      <c r="I960" s="299"/>
    </row>
    <row r="961" spans="1:9" ht="13.5" customHeight="1">
      <c r="A961" s="146" t="s">
        <v>2164</v>
      </c>
      <c r="B961" s="146"/>
      <c r="C961" s="326" t="str">
        <f>'Controls User Input'!H49</f>
        <v>Edit</v>
      </c>
      <c r="D961" s="327"/>
      <c r="E961" s="146"/>
      <c r="F961" s="146"/>
      <c r="G961" s="328" t="str">
        <f>'Controls User Input'!I49</f>
        <v>Edit</v>
      </c>
      <c r="H961" s="301"/>
      <c r="I961" s="299"/>
    </row>
    <row r="962" spans="1:9" ht="13.5" customHeight="1">
      <c r="A962" s="146" t="s">
        <v>2165</v>
      </c>
      <c r="B962" s="146"/>
      <c r="C962" s="326" t="str">
        <f>'Controls User Input'!H50</f>
        <v>Edit</v>
      </c>
      <c r="D962" s="327"/>
      <c r="E962" s="146"/>
      <c r="F962" s="146"/>
      <c r="G962" s="328" t="str">
        <f>'Controls User Input'!I50</f>
        <v>Edit</v>
      </c>
      <c r="H962" s="301"/>
      <c r="I962" s="299"/>
    </row>
    <row r="963" spans="1:9" ht="13.5" customHeight="1">
      <c r="A963" s="146" t="s">
        <v>2166</v>
      </c>
      <c r="B963" s="146"/>
      <c r="C963" s="326" t="str">
        <f>'Controls User Input'!H51</f>
        <v>Edit</v>
      </c>
      <c r="D963" s="327"/>
      <c r="E963" s="146"/>
      <c r="F963" s="146"/>
      <c r="G963" s="328" t="str">
        <f>'Controls User Input'!I51</f>
        <v>Edit</v>
      </c>
      <c r="H963" s="301"/>
      <c r="I963" s="299"/>
    </row>
    <row r="964" spans="1:9" ht="13.5" customHeight="1">
      <c r="A964" s="146" t="s">
        <v>2167</v>
      </c>
      <c r="B964" s="146"/>
      <c r="C964" s="326" t="str">
        <f>'Controls User Input'!H52</f>
        <v>Edit</v>
      </c>
      <c r="D964" s="327"/>
      <c r="E964" s="146"/>
      <c r="F964" s="146"/>
      <c r="G964" s="328" t="str">
        <f>'Controls User Input'!I52</f>
        <v>Edit</v>
      </c>
      <c r="H964" s="301"/>
      <c r="I964" s="299"/>
    </row>
    <row r="965" spans="1:9" ht="13.5" customHeight="1">
      <c r="A965" s="146" t="s">
        <v>2168</v>
      </c>
      <c r="B965" s="146"/>
      <c r="C965" s="326" t="str">
        <f>'Controls User Input'!H53</f>
        <v>Edit</v>
      </c>
      <c r="D965" s="327"/>
      <c r="E965" s="146"/>
      <c r="F965" s="146"/>
      <c r="G965" s="328" t="str">
        <f>'Controls User Input'!I53</f>
        <v>Edit</v>
      </c>
      <c r="H965" s="301"/>
      <c r="I965" s="299"/>
    </row>
  </sheetData>
  <sheetProtection autoFilter="0"/>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kribrown</cp:lastModifiedBy>
  <cp:lastPrinted>2011-09-13T20:28:43Z</cp:lastPrinted>
  <dcterms:created xsi:type="dcterms:W3CDTF">2006-11-16T18:10:39Z</dcterms:created>
  <dcterms:modified xsi:type="dcterms:W3CDTF">2013-12-10T17:15:20Z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